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612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<sst xmlns="http://schemas.openxmlformats.org/spreadsheetml/2006/main" count="220" uniqueCount="77">
  <si>
    <t>PROFIL</t>
  </si>
  <si>
    <t>VZDAL</t>
  </si>
  <si>
    <t>∑∑</t>
  </si>
  <si>
    <t>m2</t>
  </si>
  <si>
    <t>PROF</t>
  </si>
  <si>
    <t xml:space="preserve">bm </t>
  </si>
  <si>
    <t>č.pol.</t>
  </si>
  <si>
    <t>Popis položky</t>
  </si>
  <si>
    <t>jed.</t>
  </si>
  <si>
    <t>výměra</t>
  </si>
  <si>
    <t>M2</t>
  </si>
  <si>
    <t>KPL</t>
  </si>
  <si>
    <t>M3</t>
  </si>
  <si>
    <t>KS</t>
  </si>
  <si>
    <t>M</t>
  </si>
  <si>
    <t>t</t>
  </si>
  <si>
    <t>BM</t>
  </si>
  <si>
    <t>KUBATURY  HOSTIVAŘ CHODNÍK</t>
  </si>
  <si>
    <t>H2</t>
  </si>
  <si>
    <t>PŘ21</t>
  </si>
  <si>
    <t>PŘ2</t>
  </si>
  <si>
    <t>PŘ22</t>
  </si>
  <si>
    <t>ODKOP</t>
  </si>
  <si>
    <t>GEOT</t>
  </si>
  <si>
    <t>HZ1</t>
  </si>
  <si>
    <t>HZ2</t>
  </si>
  <si>
    <t>PILOTY</t>
  </si>
  <si>
    <t>KULY 98</t>
  </si>
  <si>
    <t>KULY 80</t>
  </si>
  <si>
    <t>PAŽENÍ VD</t>
  </si>
  <si>
    <t>PROŘEZ AB</t>
  </si>
  <si>
    <t>AB KRYT</t>
  </si>
  <si>
    <t>H3</t>
  </si>
  <si>
    <t>H6</t>
  </si>
  <si>
    <t>PŘ31</t>
  </si>
  <si>
    <t>PŘ311</t>
  </si>
  <si>
    <t>PŘ3</t>
  </si>
  <si>
    <t>PŘ32</t>
  </si>
  <si>
    <t>PŘ321</t>
  </si>
  <si>
    <t>PŘ61</t>
  </si>
  <si>
    <t>PŘ6</t>
  </si>
  <si>
    <t>PŘ62</t>
  </si>
  <si>
    <t>PŘ621</t>
  </si>
  <si>
    <t>H4</t>
  </si>
  <si>
    <t>PŘ41</t>
  </si>
  <si>
    <t>PŘ4</t>
  </si>
  <si>
    <t>PŘ42</t>
  </si>
  <si>
    <t>PŘ43</t>
  </si>
  <si>
    <t>TENZAR</t>
  </si>
  <si>
    <t>HZA</t>
  </si>
  <si>
    <t>K</t>
  </si>
  <si>
    <t>UPR SPARY</t>
  </si>
  <si>
    <t>ZATRAV</t>
  </si>
  <si>
    <t>KOTVY TENZ</t>
  </si>
  <si>
    <t>H5</t>
  </si>
  <si>
    <t>PŘ51</t>
  </si>
  <si>
    <t>PŘ5</t>
  </si>
  <si>
    <t>PŘ52</t>
  </si>
  <si>
    <t>H7</t>
  </si>
  <si>
    <t>ŠTĚRKODR´T</t>
  </si>
  <si>
    <t>FRÉZOVÁNÍ</t>
  </si>
  <si>
    <t>NOVÉ ROZŠÍŘENÍ CESTY</t>
  </si>
  <si>
    <t>KG</t>
  </si>
  <si>
    <t>T</t>
  </si>
  <si>
    <t>KČ/BM</t>
  </si>
  <si>
    <t>cena dle realiz opravy hostivar</t>
  </si>
  <si>
    <t>VYBUDOVÁNÍ 1.POŘADÍ NÍZKOTLAKÝCH INJEKTÁŽNÍCH VRTŮ</t>
  </si>
  <si>
    <t>VYBUDOVÁNÍ 2.POŘADÍ NÍZKOTLAKÝCH INJEKTÁŽNÍCH VRTŮ</t>
  </si>
  <si>
    <t xml:space="preserve">SLED A ŘÍZENÍ INJEKTÁŽE 1. POŘADÍ SE SLEDOVÁNÍM VLIVU NA KANALIZACI </t>
  </si>
  <si>
    <t xml:space="preserve">SLED A ŘÍZENÍ INJEKTÁŽE 2. POŘADÍ SE SLEDOVÁNÍM VLIVU NA KANALIZACI </t>
  </si>
  <si>
    <t>VÝKAZ VÝMĚR "HAVARIJNÍ OPRAVA BUTOVICKÉHO RYBNÍKA"</t>
  </si>
  <si>
    <t>VYBUDOVÁNÍ 3.POŘADÍ NÍZKOTLAKÝCH INJEKTÁŽNÍCH VRTŮ</t>
  </si>
  <si>
    <t>VYBOURÁNÍ ZASLEPENÍ VTOKU Z POŽERÁKU DO  KANALIZACE</t>
  </si>
  <si>
    <t>cena</t>
  </si>
  <si>
    <t>jedn. cena</t>
  </si>
  <si>
    <t>Celkem</t>
  </si>
  <si>
    <t>ETAPA OPRAVY- INJEKTÁŽE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</si>
</sst>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00"/>
    <numFmt numFmtId="170" formatCode="_-* #,##0\ &quot;Kč&quot;_-;\-* #,##0\ &quot;Kč&quot;_-;_-* &quot;-&quot;??\ &quot;Kč&quot;_-;_-@_-"/>
    <numFmt numFmtId="171" formatCode="#,##0.00_ ;\-#,##0.00\ "/>
  </numFmts>
  <fonts count="30"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164" fontId="15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1" fontId="0" fillId="0" borderId="0" xfId="0" applyNumberFormat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1" fontId="22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/>
    </xf>
    <xf numFmtId="1" fontId="25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27" fillId="0" borderId="16" xfId="0" applyNumberFormat="1" applyFont="1" applyBorder="1" applyAlignment="1">
      <alignment/>
    </xf>
    <xf numFmtId="1" fontId="27" fillId="0" borderId="17" xfId="0" applyNumberFormat="1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9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28" fillId="0" borderId="0" xfId="0" applyFont="1" applyAlignment="1">
      <alignment/>
    </xf>
    <xf numFmtId="1" fontId="26" fillId="0" borderId="0" xfId="0" applyNumberFormat="1" applyFont="1" applyAlignment="1">
      <alignment/>
    </xf>
    <xf numFmtId="1" fontId="15" fillId="0" borderId="0" xfId="0" applyNumberFormat="1" applyFont="1" applyAlignment="1">
      <alignment horizontal="center"/>
    </xf>
    <xf numFmtId="9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2" fontId="15" fillId="0" borderId="0" xfId="0" applyNumberFormat="1" applyFont="1" applyAlignment="1">
      <alignment/>
    </xf>
    <xf numFmtId="0" fontId="0" fillId="0" borderId="20" xfId="0" applyBorder="1" applyAlignment="1">
      <alignment/>
    </xf>
    <xf numFmtId="164" fontId="24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164" fontId="24" fillId="0" borderId="2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171" fontId="0" fillId="0" borderId="20" xfId="34" applyNumberFormat="1" applyBorder="1" applyAlignment="1">
      <alignment/>
    </xf>
    <xf numFmtId="171" fontId="0" fillId="0" borderId="21" xfId="34" applyNumberFormat="1" applyBorder="1" applyAlignment="1">
      <alignment/>
    </xf>
    <xf numFmtId="0" fontId="0" fillId="0" borderId="22" xfId="0" applyBorder="1" applyAlignment="1">
      <alignment horizontal="center"/>
    </xf>
    <xf numFmtId="43" fontId="0" fillId="0" borderId="23" xfId="34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64" fontId="24" fillId="0" borderId="26" xfId="0" applyNumberFormat="1" applyFont="1" applyBorder="1" applyAlignment="1">
      <alignment/>
    </xf>
    <xf numFmtId="171" fontId="0" fillId="0" borderId="26" xfId="34" applyNumberFormat="1" applyBorder="1" applyAlignment="1">
      <alignment/>
    </xf>
    <xf numFmtId="43" fontId="0" fillId="0" borderId="27" xfId="34" applyBorder="1" applyAlignment="1">
      <alignment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/>
    </xf>
    <xf numFmtId="43" fontId="0" fillId="0" borderId="29" xfId="34" applyBorder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43" fontId="3" fillId="0" borderId="16" xfId="34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workbookViewId="0" topLeftCell="A70">
      <selection activeCell="P16" sqref="P16"/>
    </sheetView>
  </sheetViews>
  <sheetFormatPr defaultColWidth="9.140625" defaultRowHeight="15"/>
  <cols>
    <col min="1" max="1" width="8.140625" style="0" customWidth="1"/>
    <col min="2" max="2" width="7.57421875" style="0" customWidth="1"/>
    <col min="3" max="3" width="9.57421875" style="0" customWidth="1"/>
    <col min="4" max="6" width="6.00390625" style="0" customWidth="1"/>
    <col min="7" max="7" width="5.7109375" style="0" customWidth="1"/>
    <col min="8" max="8" width="7.7109375" style="0" customWidth="1"/>
    <col min="9" max="10" width="5.421875" style="0" customWidth="1"/>
    <col min="11" max="11" width="5.8515625" style="0" customWidth="1"/>
    <col min="12" max="12" width="6.57421875" style="0" customWidth="1"/>
    <col min="13" max="13" width="4.8515625" style="0" customWidth="1"/>
    <col min="14" max="14" width="5.57421875" style="0" customWidth="1"/>
    <col min="15" max="15" width="4.140625" style="0" customWidth="1"/>
    <col min="16" max="16" width="7.28125" style="0" customWidth="1"/>
    <col min="17" max="17" width="4.28125" style="0" customWidth="1"/>
    <col min="18" max="18" width="5.57421875" style="0" customWidth="1"/>
    <col min="19" max="19" width="4.00390625" style="0" customWidth="1"/>
    <col min="20" max="20" width="5.57421875" style="0" customWidth="1"/>
    <col min="21" max="21" width="5.7109375" style="0" customWidth="1"/>
    <col min="22" max="22" width="5.00390625" style="0" customWidth="1"/>
    <col min="23" max="23" width="6.28125" style="0" customWidth="1"/>
    <col min="24" max="24" width="4.8515625" style="0" customWidth="1"/>
    <col min="25" max="25" width="4.00390625" style="0" customWidth="1"/>
  </cols>
  <sheetData>
    <row r="1" ht="15">
      <c r="A1" t="s">
        <v>17</v>
      </c>
    </row>
    <row r="3" spans="1:2" s="4" customFormat="1" ht="11.25">
      <c r="A3" s="4" t="s">
        <v>0</v>
      </c>
      <c r="B3" s="4" t="s">
        <v>1</v>
      </c>
    </row>
    <row r="4" spans="1:25" ht="23.25">
      <c r="A4" s="51" t="s">
        <v>18</v>
      </c>
      <c r="L4" s="22"/>
      <c r="M4" s="22"/>
      <c r="N4" s="22"/>
      <c r="O4" s="22"/>
      <c r="P4" s="22"/>
      <c r="Q4" s="31"/>
      <c r="R4" s="22"/>
      <c r="S4" s="32"/>
      <c r="T4" s="22"/>
      <c r="U4" s="22"/>
      <c r="V4" s="22"/>
      <c r="W4" s="22"/>
      <c r="X4" s="22"/>
      <c r="Y4" s="22"/>
    </row>
    <row r="5" spans="1:25" ht="15">
      <c r="A5" t="s">
        <v>4</v>
      </c>
      <c r="C5" s="23" t="s">
        <v>22</v>
      </c>
      <c r="D5" s="9"/>
      <c r="E5" s="28" t="s">
        <v>23</v>
      </c>
      <c r="F5" s="28"/>
      <c r="G5" s="23" t="s">
        <v>24</v>
      </c>
      <c r="H5" s="9"/>
      <c r="I5" s="28" t="s">
        <v>25</v>
      </c>
      <c r="J5" s="28"/>
      <c r="K5" s="23"/>
      <c r="L5" s="31"/>
      <c r="M5" s="32"/>
      <c r="N5" s="26"/>
      <c r="O5" s="32"/>
      <c r="P5" s="26"/>
      <c r="Q5" s="33"/>
      <c r="R5" s="26"/>
      <c r="S5" s="32"/>
      <c r="T5" s="26"/>
      <c r="U5" s="29"/>
      <c r="V5" s="30"/>
      <c r="W5" s="29"/>
      <c r="X5" s="30"/>
      <c r="Y5" s="22"/>
    </row>
    <row r="6" spans="3:25" ht="15">
      <c r="C6" s="24" t="s">
        <v>3</v>
      </c>
      <c r="D6" s="24"/>
      <c r="E6" s="26" t="s">
        <v>14</v>
      </c>
      <c r="F6" s="26"/>
      <c r="G6" s="24" t="s">
        <v>3</v>
      </c>
      <c r="H6" s="24"/>
      <c r="I6" s="24" t="s">
        <v>3</v>
      </c>
      <c r="J6" s="26"/>
      <c r="K6" s="25"/>
      <c r="L6" s="26"/>
      <c r="M6" s="26"/>
      <c r="N6" s="26"/>
      <c r="O6" s="26"/>
      <c r="P6" s="26"/>
      <c r="Q6" s="26"/>
      <c r="R6" s="26"/>
      <c r="S6" s="26"/>
      <c r="T6" s="26"/>
      <c r="U6" s="22"/>
      <c r="V6" s="22"/>
      <c r="W6" s="22"/>
      <c r="X6" s="22"/>
      <c r="Y6" s="22"/>
    </row>
    <row r="7" spans="1:25" ht="15">
      <c r="A7" t="s">
        <v>19</v>
      </c>
      <c r="B7">
        <v>0</v>
      </c>
      <c r="C7" s="10">
        <v>0.6</v>
      </c>
      <c r="D7" s="11"/>
      <c r="E7" s="14">
        <v>1.4</v>
      </c>
      <c r="F7" s="11"/>
      <c r="G7" s="13">
        <v>0.1</v>
      </c>
      <c r="H7" s="11"/>
      <c r="I7" s="14">
        <v>0.4</v>
      </c>
      <c r="J7" s="14"/>
      <c r="K7" s="13"/>
      <c r="L7" s="22"/>
      <c r="M7" s="22"/>
      <c r="N7" s="22"/>
      <c r="O7" s="14"/>
      <c r="P7" s="22"/>
      <c r="Q7" s="14"/>
      <c r="R7" s="22"/>
      <c r="S7" s="22"/>
      <c r="T7" s="22"/>
      <c r="U7" s="22"/>
      <c r="V7" s="22"/>
      <c r="W7" s="22"/>
      <c r="X7" s="22"/>
      <c r="Y7" s="22"/>
    </row>
    <row r="8" spans="1:25" ht="15">
      <c r="A8" t="s">
        <v>20</v>
      </c>
      <c r="B8">
        <v>6.1</v>
      </c>
      <c r="C8" s="10">
        <v>1.2</v>
      </c>
      <c r="D8" s="11">
        <f>(C7+C8)/2*B8</f>
        <v>5.489999999999999</v>
      </c>
      <c r="E8" s="14">
        <v>2.8</v>
      </c>
      <c r="F8" s="11">
        <f>(E7+E8)/2*B8</f>
        <v>12.809999999999997</v>
      </c>
      <c r="G8" s="13">
        <v>0.6</v>
      </c>
      <c r="H8" s="11">
        <f>(G7+G8)/2*B8</f>
        <v>2.135</v>
      </c>
      <c r="I8" s="14">
        <v>0.9</v>
      </c>
      <c r="J8" s="11">
        <f>((I7+I8)/2)*B8</f>
        <v>3.965</v>
      </c>
      <c r="K8" s="13"/>
      <c r="L8" s="14"/>
      <c r="M8" s="14"/>
      <c r="N8" s="14"/>
      <c r="O8" s="22"/>
      <c r="P8" s="14"/>
      <c r="Q8" s="22"/>
      <c r="R8" s="14"/>
      <c r="S8" s="22"/>
      <c r="T8" s="14"/>
      <c r="U8" s="22"/>
      <c r="V8" s="14"/>
      <c r="W8" s="22"/>
      <c r="X8" s="14"/>
      <c r="Y8" s="22"/>
    </row>
    <row r="9" spans="1:25" ht="15.75" thickBot="1">
      <c r="A9" t="s">
        <v>21</v>
      </c>
      <c r="B9">
        <v>7.3</v>
      </c>
      <c r="C9" s="10">
        <v>0.9</v>
      </c>
      <c r="D9" s="11">
        <f>(C8+C9)/2*B9</f>
        <v>7.665</v>
      </c>
      <c r="E9" s="14">
        <v>2.2</v>
      </c>
      <c r="F9" s="11">
        <f>(E8+E9)/2*B9</f>
        <v>18.25</v>
      </c>
      <c r="G9" s="13">
        <v>0.1</v>
      </c>
      <c r="H9" s="11">
        <f>(G8+G9)/2*B9</f>
        <v>2.5549999999999997</v>
      </c>
      <c r="I9" s="14">
        <v>0.5</v>
      </c>
      <c r="J9" s="11">
        <f>((I8+I9)/2)*B9</f>
        <v>5.109999999999999</v>
      </c>
      <c r="K9" s="13"/>
      <c r="L9" s="14"/>
      <c r="M9" s="14"/>
      <c r="N9" s="14"/>
      <c r="O9" s="22"/>
      <c r="P9" s="14"/>
      <c r="Q9" s="22"/>
      <c r="R9" s="14"/>
      <c r="S9" s="22"/>
      <c r="T9" s="14"/>
      <c r="U9" s="22"/>
      <c r="V9" s="14"/>
      <c r="W9" s="22"/>
      <c r="X9" s="14"/>
      <c r="Y9" s="22"/>
    </row>
    <row r="10" spans="1:25" ht="15.75" thickBot="1">
      <c r="A10" s="2" t="s">
        <v>2</v>
      </c>
      <c r="C10" s="12"/>
      <c r="D10" s="46">
        <f>SUM(D7:D9)</f>
        <v>13.155</v>
      </c>
      <c r="E10" s="45" t="s">
        <v>12</v>
      </c>
      <c r="F10" s="46">
        <f>SUM(F7:F9)</f>
        <v>31.059999999999995</v>
      </c>
      <c r="G10" s="47" t="s">
        <v>10</v>
      </c>
      <c r="H10" s="46">
        <f>SUM(H7:H9)</f>
        <v>4.6899999999999995</v>
      </c>
      <c r="I10" s="45" t="s">
        <v>12</v>
      </c>
      <c r="J10" s="46">
        <f>SUM(J7:J9)</f>
        <v>9.075</v>
      </c>
      <c r="K10" s="48" t="s">
        <v>12</v>
      </c>
      <c r="L10" s="34"/>
      <c r="M10" s="35"/>
      <c r="N10" s="34"/>
      <c r="O10" s="35" t="s">
        <v>65</v>
      </c>
      <c r="P10" s="34"/>
      <c r="Q10" s="35"/>
      <c r="R10" s="34"/>
      <c r="S10" s="35"/>
      <c r="T10" s="34"/>
      <c r="U10" s="35"/>
      <c r="V10" s="34"/>
      <c r="W10" s="35"/>
      <c r="X10" s="34"/>
      <c r="Y10" s="35"/>
    </row>
    <row r="11" spans="1:25" ht="15">
      <c r="A11" s="21" t="s">
        <v>26</v>
      </c>
      <c r="C11" s="41">
        <v>12</v>
      </c>
      <c r="D11" t="s">
        <v>13</v>
      </c>
      <c r="G11" s="20"/>
      <c r="H11" s="49">
        <v>1.2</v>
      </c>
      <c r="I11" s="5"/>
      <c r="J11" s="5"/>
      <c r="K11" t="s">
        <v>62</v>
      </c>
      <c r="L11" s="54">
        <v>0.15</v>
      </c>
      <c r="M11" s="36"/>
      <c r="N11" s="36"/>
      <c r="O11" s="37"/>
      <c r="P11" s="22">
        <f>1672000/450</f>
        <v>3715.5555555555557</v>
      </c>
      <c r="Q11" s="22" t="s">
        <v>64</v>
      </c>
      <c r="R11" s="22"/>
      <c r="S11" s="22"/>
      <c r="T11" s="22"/>
      <c r="U11" s="22"/>
      <c r="V11" s="22"/>
      <c r="W11" s="22"/>
      <c r="X11" s="22"/>
      <c r="Y11" s="22"/>
    </row>
    <row r="12" spans="1:16" ht="15">
      <c r="A12" s="21" t="s">
        <v>29</v>
      </c>
      <c r="B12">
        <f>1.2*0.8</f>
        <v>0.96</v>
      </c>
      <c r="C12" s="43">
        <v>12</v>
      </c>
      <c r="D12" t="s">
        <v>3</v>
      </c>
      <c r="F12" s="3">
        <f>C12/B12</f>
        <v>12.5</v>
      </c>
      <c r="G12" s="39" t="s">
        <v>13</v>
      </c>
      <c r="H12" s="50">
        <f>F12*1.2</f>
        <v>15</v>
      </c>
      <c r="I12" s="6"/>
      <c r="J12" s="6"/>
      <c r="K12" s="53">
        <f>H12*38</f>
        <v>570</v>
      </c>
      <c r="L12" s="55">
        <f>K12*0.15</f>
        <v>85.5</v>
      </c>
      <c r="M12" s="6"/>
      <c r="N12" s="6"/>
      <c r="O12" s="7"/>
      <c r="P12">
        <f>P11*1.15</f>
        <v>4272.888888888889</v>
      </c>
    </row>
    <row r="13" spans="1:15" ht="15">
      <c r="A13" s="21" t="s">
        <v>27</v>
      </c>
      <c r="B13">
        <f>0.098*(1.9-0.2)</f>
        <v>0.1666</v>
      </c>
      <c r="C13" s="44">
        <f>H12/2</f>
        <v>7.5</v>
      </c>
      <c r="D13" t="s">
        <v>3</v>
      </c>
      <c r="F13" s="3">
        <f>C13/B13</f>
        <v>45.01800720288115</v>
      </c>
      <c r="G13" s="38" t="s">
        <v>13</v>
      </c>
      <c r="H13" s="19">
        <f>F13*1.2</f>
        <v>54.02160864345738</v>
      </c>
      <c r="I13" s="18"/>
      <c r="J13" s="18"/>
      <c r="K13" s="53">
        <f>H13*13</f>
        <v>702.280912364946</v>
      </c>
      <c r="L13" s="55">
        <f>K13*0.15</f>
        <v>105.3421368547419</v>
      </c>
      <c r="M13" s="6"/>
      <c r="N13" s="6"/>
      <c r="O13" s="6"/>
    </row>
    <row r="14" spans="1:12" ht="15">
      <c r="A14" s="21" t="s">
        <v>28</v>
      </c>
      <c r="B14">
        <f>0.08*(2.6-0.2)</f>
        <v>0.192</v>
      </c>
      <c r="C14" s="44">
        <f>H12/2</f>
        <v>7.5</v>
      </c>
      <c r="D14" t="s">
        <v>3</v>
      </c>
      <c r="F14" s="3">
        <f>C14/B14</f>
        <v>39.0625</v>
      </c>
      <c r="G14" s="40" t="s">
        <v>13</v>
      </c>
      <c r="H14" s="19">
        <f>F14*1.2</f>
        <v>46.875</v>
      </c>
      <c r="I14" s="1"/>
      <c r="J14" s="1"/>
      <c r="K14" s="53">
        <f>H14*12</f>
        <v>562.5</v>
      </c>
      <c r="L14" s="55">
        <f>K14*0.15</f>
        <v>84.375</v>
      </c>
    </row>
    <row r="15" spans="1:13" ht="15">
      <c r="A15" s="21" t="s">
        <v>30</v>
      </c>
      <c r="C15" s="42">
        <v>17</v>
      </c>
      <c r="D15" s="42" t="s">
        <v>5</v>
      </c>
      <c r="E15" s="5"/>
      <c r="F15" s="5"/>
      <c r="H15" s="8"/>
      <c r="I15" s="8"/>
      <c r="J15" s="8"/>
      <c r="L15" s="56">
        <f>SUM(L12:L14)*0.001</f>
        <v>0.2752171368547419</v>
      </c>
      <c r="M15" t="s">
        <v>63</v>
      </c>
    </row>
    <row r="16" spans="1:12" ht="15">
      <c r="A16" s="21" t="s">
        <v>31</v>
      </c>
      <c r="C16" s="42">
        <v>37</v>
      </c>
      <c r="D16" s="17" t="s">
        <v>3</v>
      </c>
      <c r="E16" s="17"/>
      <c r="F16" s="17"/>
      <c r="H16" s="8"/>
      <c r="I16" s="8"/>
      <c r="J16" s="8"/>
      <c r="L16" s="15"/>
    </row>
    <row r="17" spans="1:12" ht="15">
      <c r="A17" s="21"/>
      <c r="C17" s="5"/>
      <c r="D17" s="17"/>
      <c r="E17" s="17"/>
      <c r="F17" s="17"/>
      <c r="H17" s="8"/>
      <c r="I17" s="8"/>
      <c r="J17" s="8"/>
      <c r="L17" s="15"/>
    </row>
    <row r="18" spans="1:12" ht="15">
      <c r="A18" s="21"/>
      <c r="C18" s="5"/>
      <c r="D18" s="17"/>
      <c r="E18" s="17"/>
      <c r="F18" s="17"/>
      <c r="H18" s="8"/>
      <c r="I18" s="8"/>
      <c r="J18" s="8"/>
      <c r="L18" s="16"/>
    </row>
    <row r="19" spans="1:12" ht="23.25">
      <c r="A19" s="51" t="s">
        <v>32</v>
      </c>
      <c r="L19" s="16"/>
    </row>
    <row r="20" spans="1:12" ht="15">
      <c r="A20" t="s">
        <v>4</v>
      </c>
      <c r="C20" s="23" t="s">
        <v>22</v>
      </c>
      <c r="D20" s="9"/>
      <c r="E20" s="28" t="s">
        <v>23</v>
      </c>
      <c r="F20" s="28"/>
      <c r="G20" s="23" t="s">
        <v>24</v>
      </c>
      <c r="H20" s="9"/>
      <c r="I20" s="28" t="s">
        <v>25</v>
      </c>
      <c r="J20" s="28"/>
      <c r="K20" s="23"/>
      <c r="L20" s="15"/>
    </row>
    <row r="21" spans="3:12" ht="15">
      <c r="C21" s="24" t="s">
        <v>3</v>
      </c>
      <c r="D21" s="24"/>
      <c r="E21" s="26" t="s">
        <v>14</v>
      </c>
      <c r="F21" s="26"/>
      <c r="G21" s="24" t="s">
        <v>3</v>
      </c>
      <c r="H21" s="24"/>
      <c r="I21" s="24" t="s">
        <v>3</v>
      </c>
      <c r="J21" s="26"/>
      <c r="K21" s="25"/>
      <c r="L21" s="15"/>
    </row>
    <row r="22" spans="1:12" ht="15">
      <c r="A22" t="s">
        <v>35</v>
      </c>
      <c r="B22">
        <v>0</v>
      </c>
      <c r="C22" s="10">
        <v>0.8</v>
      </c>
      <c r="D22" s="11"/>
      <c r="E22" s="14">
        <v>1.8</v>
      </c>
      <c r="F22" s="11"/>
      <c r="G22" s="13">
        <v>0.2</v>
      </c>
      <c r="H22" s="11"/>
      <c r="I22" s="14">
        <v>0.5</v>
      </c>
      <c r="J22" s="14"/>
      <c r="K22" s="13"/>
      <c r="L22" s="15"/>
    </row>
    <row r="23" spans="1:12" ht="15">
      <c r="A23" t="s">
        <v>34</v>
      </c>
      <c r="B23">
        <v>6</v>
      </c>
      <c r="C23" s="10">
        <v>0.8</v>
      </c>
      <c r="D23" s="11"/>
      <c r="E23" s="14">
        <v>1.8</v>
      </c>
      <c r="F23" s="11"/>
      <c r="G23" s="13">
        <v>0.2</v>
      </c>
      <c r="H23" s="11"/>
      <c r="I23" s="14">
        <v>0.5</v>
      </c>
      <c r="J23" s="14"/>
      <c r="K23" s="13"/>
      <c r="L23" s="15"/>
    </row>
    <row r="24" spans="1:11" ht="15">
      <c r="A24" t="s">
        <v>36</v>
      </c>
      <c r="B24">
        <v>10.3</v>
      </c>
      <c r="C24" s="10">
        <v>1.3</v>
      </c>
      <c r="D24" s="11">
        <f>(C22+C24)/2*B24</f>
        <v>10.815000000000001</v>
      </c>
      <c r="E24" s="14">
        <v>2.7</v>
      </c>
      <c r="F24" s="11">
        <f>(E22+E24)/2*B24</f>
        <v>23.175</v>
      </c>
      <c r="G24" s="13">
        <v>0.4</v>
      </c>
      <c r="H24" s="11">
        <f>(G22+G24)/2*B24</f>
        <v>3.0900000000000007</v>
      </c>
      <c r="I24" s="14">
        <v>0.7</v>
      </c>
      <c r="J24" s="11">
        <f>((I22+I24)/2)*B24</f>
        <v>6.180000000000001</v>
      </c>
      <c r="K24" s="13"/>
    </row>
    <row r="25" spans="1:11" ht="15">
      <c r="A25" t="s">
        <v>37</v>
      </c>
      <c r="B25">
        <v>11.5</v>
      </c>
      <c r="C25" s="10">
        <v>0.9</v>
      </c>
      <c r="D25" s="11">
        <f>(C23+C25)/2*B25</f>
        <v>9.775</v>
      </c>
      <c r="E25" s="14">
        <v>1.8</v>
      </c>
      <c r="F25" s="11">
        <f>(E23+E25)/2*B25</f>
        <v>20.7</v>
      </c>
      <c r="G25" s="13">
        <v>0.2</v>
      </c>
      <c r="H25" s="11">
        <f>(G23+G25)/2*B25</f>
        <v>2.3000000000000003</v>
      </c>
      <c r="I25" s="14">
        <v>0.5</v>
      </c>
      <c r="J25" s="11">
        <f>((I23+I25)/2)*B25</f>
        <v>5.75</v>
      </c>
      <c r="K25" s="13"/>
    </row>
    <row r="26" spans="1:11" ht="15.75" thickBot="1">
      <c r="A26" t="s">
        <v>38</v>
      </c>
      <c r="B26">
        <v>3.6</v>
      </c>
      <c r="C26" s="10">
        <v>0.9</v>
      </c>
      <c r="D26" s="11">
        <f>(C24+C26)/2*B26</f>
        <v>3.9600000000000004</v>
      </c>
      <c r="E26" s="14">
        <v>1.8</v>
      </c>
      <c r="F26" s="11">
        <f>(E24+E26)/2*B26</f>
        <v>8.1</v>
      </c>
      <c r="G26" s="13">
        <v>0.2</v>
      </c>
      <c r="H26" s="11">
        <f>(G24+G26)/2*B26</f>
        <v>1.0800000000000003</v>
      </c>
      <c r="I26" s="14">
        <v>0.5</v>
      </c>
      <c r="J26" s="11">
        <f>((I24+I26)/2)*B26</f>
        <v>2.16</v>
      </c>
      <c r="K26" s="13"/>
    </row>
    <row r="27" spans="1:11" ht="15.75" thickBot="1">
      <c r="A27" s="2" t="s">
        <v>2</v>
      </c>
      <c r="C27" s="12"/>
      <c r="D27" s="46">
        <f>SUM(D22:D26)</f>
        <v>24.550000000000004</v>
      </c>
      <c r="E27" s="45" t="s">
        <v>12</v>
      </c>
      <c r="F27" s="46">
        <f>SUM(F22:F26)</f>
        <v>51.975</v>
      </c>
      <c r="G27" s="47" t="s">
        <v>10</v>
      </c>
      <c r="H27" s="46">
        <f>SUM(H22:H26)</f>
        <v>6.470000000000001</v>
      </c>
      <c r="I27" s="45" t="s">
        <v>12</v>
      </c>
      <c r="J27" s="46">
        <f>SUM(J22:J26)</f>
        <v>14.09</v>
      </c>
      <c r="K27" s="48" t="s">
        <v>12</v>
      </c>
    </row>
    <row r="28" spans="1:13" ht="15">
      <c r="A28" s="21" t="s">
        <v>26</v>
      </c>
      <c r="C28" s="41">
        <v>26</v>
      </c>
      <c r="D28" t="s">
        <v>13</v>
      </c>
      <c r="G28" s="20"/>
      <c r="H28" s="49">
        <v>1.2</v>
      </c>
      <c r="I28" s="5"/>
      <c r="J28" s="5"/>
      <c r="K28" t="s">
        <v>62</v>
      </c>
      <c r="L28" s="54">
        <v>0.15</v>
      </c>
      <c r="M28" s="36"/>
    </row>
    <row r="29" spans="1:13" ht="15">
      <c r="A29" s="21" t="s">
        <v>29</v>
      </c>
      <c r="B29">
        <f>1.2*0.8</f>
        <v>0.96</v>
      </c>
      <c r="C29" s="43">
        <v>20</v>
      </c>
      <c r="D29" t="s">
        <v>3</v>
      </c>
      <c r="F29" s="27">
        <f>C29/B29</f>
        <v>20.833333333333336</v>
      </c>
      <c r="G29" s="39" t="s">
        <v>13</v>
      </c>
      <c r="H29" s="50">
        <f>F29*1.2</f>
        <v>25.000000000000004</v>
      </c>
      <c r="I29" s="6"/>
      <c r="J29" s="6"/>
      <c r="K29" s="53">
        <f>H29*38</f>
        <v>950.0000000000001</v>
      </c>
      <c r="L29" s="55">
        <f>K29*0.15</f>
        <v>142.5</v>
      </c>
      <c r="M29" s="6"/>
    </row>
    <row r="30" spans="1:13" ht="15">
      <c r="A30" s="21" t="s">
        <v>27</v>
      </c>
      <c r="B30">
        <f>0.098*(1.9-0.2)</f>
        <v>0.1666</v>
      </c>
      <c r="C30" s="44">
        <f>H29/2</f>
        <v>12.500000000000002</v>
      </c>
      <c r="D30" t="s">
        <v>3</v>
      </c>
      <c r="F30" s="27">
        <f>C30/B30</f>
        <v>75.03001200480193</v>
      </c>
      <c r="G30" s="38" t="s">
        <v>13</v>
      </c>
      <c r="H30" s="19">
        <f>F30*1.2</f>
        <v>90.03601440576232</v>
      </c>
      <c r="I30" s="18"/>
      <c r="J30" s="18"/>
      <c r="K30" s="53">
        <f>H30*13</f>
        <v>1170.4681872749102</v>
      </c>
      <c r="L30" s="55">
        <f>K30*0.15</f>
        <v>175.57022809123652</v>
      </c>
      <c r="M30" s="6"/>
    </row>
    <row r="31" spans="1:12" ht="15">
      <c r="A31" s="21" t="s">
        <v>28</v>
      </c>
      <c r="B31">
        <f>0.08*(2.6-0.2)</f>
        <v>0.192</v>
      </c>
      <c r="C31" s="44">
        <f>H29/2</f>
        <v>12.500000000000002</v>
      </c>
      <c r="D31" t="s">
        <v>3</v>
      </c>
      <c r="F31" s="27">
        <f>C31/B31</f>
        <v>65.10416666666667</v>
      </c>
      <c r="G31" s="40" t="s">
        <v>13</v>
      </c>
      <c r="H31" s="19">
        <f>F31*1.2</f>
        <v>78.125</v>
      </c>
      <c r="I31" s="1"/>
      <c r="J31" s="1"/>
      <c r="K31" s="53">
        <f>H31*12</f>
        <v>937.5</v>
      </c>
      <c r="L31" s="55">
        <f>K31*0.15</f>
        <v>140.625</v>
      </c>
    </row>
    <row r="32" spans="1:13" ht="15">
      <c r="A32" s="21" t="s">
        <v>30</v>
      </c>
      <c r="C32" s="42">
        <v>34</v>
      </c>
      <c r="D32" s="42" t="s">
        <v>5</v>
      </c>
      <c r="E32" s="5"/>
      <c r="F32" s="5"/>
      <c r="H32" s="8"/>
      <c r="I32" s="8"/>
      <c r="J32" s="8"/>
      <c r="L32" s="56">
        <f>SUM(L29:L31)*0.001</f>
        <v>0.45869522809123653</v>
      </c>
      <c r="M32" t="s">
        <v>63</v>
      </c>
    </row>
    <row r="33" spans="1:10" ht="15">
      <c r="A33" s="21" t="s">
        <v>31</v>
      </c>
      <c r="C33" s="42">
        <v>56</v>
      </c>
      <c r="D33" s="17" t="s">
        <v>3</v>
      </c>
      <c r="E33" s="17"/>
      <c r="F33" s="17"/>
      <c r="H33" s="8"/>
      <c r="I33" s="8"/>
      <c r="J33" s="8"/>
    </row>
    <row r="34" spans="7:11" ht="15">
      <c r="G34" s="3"/>
      <c r="K34" s="3"/>
    </row>
    <row r="35" ht="23.25">
      <c r="A35" s="51" t="s">
        <v>33</v>
      </c>
    </row>
    <row r="36" spans="1:11" ht="15">
      <c r="A36" t="s">
        <v>4</v>
      </c>
      <c r="C36" s="23" t="s">
        <v>22</v>
      </c>
      <c r="D36" s="9"/>
      <c r="E36" s="28" t="s">
        <v>23</v>
      </c>
      <c r="F36" s="28"/>
      <c r="G36" s="23" t="s">
        <v>24</v>
      </c>
      <c r="H36" s="9"/>
      <c r="I36" s="28" t="s">
        <v>25</v>
      </c>
      <c r="J36" s="28"/>
      <c r="K36" s="23"/>
    </row>
    <row r="37" spans="3:11" ht="15">
      <c r="C37" s="24" t="s">
        <v>3</v>
      </c>
      <c r="D37" s="24"/>
      <c r="E37" s="26" t="s">
        <v>14</v>
      </c>
      <c r="F37" s="26"/>
      <c r="G37" s="24" t="s">
        <v>3</v>
      </c>
      <c r="H37" s="24"/>
      <c r="I37" s="24" t="s">
        <v>3</v>
      </c>
      <c r="J37" s="26"/>
      <c r="K37" s="25"/>
    </row>
    <row r="38" spans="1:11" ht="15">
      <c r="A38" t="s">
        <v>39</v>
      </c>
      <c r="B38">
        <v>0</v>
      </c>
      <c r="C38" s="10">
        <v>1</v>
      </c>
      <c r="D38" s="11"/>
      <c r="E38" s="14">
        <v>2.4</v>
      </c>
      <c r="F38" s="11"/>
      <c r="G38" s="13">
        <v>0.2</v>
      </c>
      <c r="H38" s="11"/>
      <c r="I38" s="14">
        <v>0.5</v>
      </c>
      <c r="J38" s="14"/>
      <c r="K38" s="13"/>
    </row>
    <row r="39" spans="1:11" ht="15">
      <c r="A39" t="s">
        <v>40</v>
      </c>
      <c r="B39">
        <v>6.8</v>
      </c>
      <c r="C39" s="10">
        <v>0.8</v>
      </c>
      <c r="D39" s="11">
        <f>(C38+C39)/2*B39</f>
        <v>6.12</v>
      </c>
      <c r="E39" s="14">
        <v>1.5</v>
      </c>
      <c r="F39" s="11">
        <f>(E38+E39)/2*B39</f>
        <v>13.26</v>
      </c>
      <c r="G39" s="13">
        <v>0.2</v>
      </c>
      <c r="H39" s="11">
        <f>(G38+G39)/2*B39</f>
        <v>1.36</v>
      </c>
      <c r="I39" s="14">
        <v>0.5</v>
      </c>
      <c r="J39" s="11">
        <f>((I38+I39)/2)*B39</f>
        <v>3.4</v>
      </c>
      <c r="K39" s="13"/>
    </row>
    <row r="40" spans="1:11" ht="15">
      <c r="A40" t="s">
        <v>41</v>
      </c>
      <c r="B40">
        <v>6.7</v>
      </c>
      <c r="C40" s="10">
        <v>0.7</v>
      </c>
      <c r="D40" s="11">
        <f>(C39+C40)/2*B40</f>
        <v>5.025</v>
      </c>
      <c r="E40" s="14">
        <v>2.3</v>
      </c>
      <c r="F40" s="11">
        <f>(E39+E40)/2*B40</f>
        <v>12.73</v>
      </c>
      <c r="G40" s="13">
        <v>0.2</v>
      </c>
      <c r="H40" s="11">
        <f>(G39+G40)/2*B40</f>
        <v>1.34</v>
      </c>
      <c r="I40" s="14">
        <v>0.5</v>
      </c>
      <c r="J40" s="11">
        <f>((I39+I40)/2)*B40</f>
        <v>3.35</v>
      </c>
      <c r="K40" s="13"/>
    </row>
    <row r="41" spans="1:11" ht="15.75" thickBot="1">
      <c r="A41" t="s">
        <v>42</v>
      </c>
      <c r="B41">
        <v>4.9</v>
      </c>
      <c r="C41" s="10">
        <v>0.7</v>
      </c>
      <c r="D41" s="11">
        <f>(C40+C41)/2*B41</f>
        <v>3.43</v>
      </c>
      <c r="E41" s="14">
        <v>2.3</v>
      </c>
      <c r="F41" s="11">
        <f>(E40+E41)/2*B41</f>
        <v>11.27</v>
      </c>
      <c r="G41" s="13">
        <v>0.2</v>
      </c>
      <c r="H41" s="11">
        <f>(G40+G41)/2*B41</f>
        <v>0.9800000000000001</v>
      </c>
      <c r="I41" s="14">
        <v>0.5</v>
      </c>
      <c r="J41" s="11">
        <f>((I40+I41)/2)*B41</f>
        <v>2.45</v>
      </c>
      <c r="K41" s="13"/>
    </row>
    <row r="42" spans="1:11" ht="15.75" thickBot="1">
      <c r="A42" s="2" t="s">
        <v>2</v>
      </c>
      <c r="C42" s="12"/>
      <c r="D42" s="46">
        <f>SUM(D38:D41)</f>
        <v>14.575</v>
      </c>
      <c r="E42" s="45" t="s">
        <v>12</v>
      </c>
      <c r="F42" s="46">
        <f>SUM(F38:F41)</f>
        <v>37.260000000000005</v>
      </c>
      <c r="G42" s="47" t="s">
        <v>10</v>
      </c>
      <c r="H42" s="46">
        <f>SUM(H38:H41)</f>
        <v>3.68</v>
      </c>
      <c r="I42" s="45" t="s">
        <v>12</v>
      </c>
      <c r="J42" s="46">
        <f>SUM(J38:J41)</f>
        <v>9.2</v>
      </c>
      <c r="K42" s="48" t="s">
        <v>12</v>
      </c>
    </row>
    <row r="43" spans="1:14" ht="15">
      <c r="A43" s="21" t="s">
        <v>26</v>
      </c>
      <c r="C43" s="41">
        <v>16</v>
      </c>
      <c r="D43" t="s">
        <v>13</v>
      </c>
      <c r="G43" s="20"/>
      <c r="H43" s="49">
        <v>1.2</v>
      </c>
      <c r="I43" s="5"/>
      <c r="J43" s="5"/>
      <c r="K43" t="s">
        <v>62</v>
      </c>
      <c r="L43" s="54">
        <v>0.15</v>
      </c>
      <c r="M43">
        <f>(C43+C28+C11)*4*0.098*3.14*0.008*7.8</f>
        <v>4.147573248</v>
      </c>
      <c r="N43" t="s">
        <v>15</v>
      </c>
    </row>
    <row r="44" spans="1:14" ht="15">
      <c r="A44" s="21" t="s">
        <v>29</v>
      </c>
      <c r="B44">
        <f>1.2*0.8</f>
        <v>0.96</v>
      </c>
      <c r="C44" s="43">
        <v>16</v>
      </c>
      <c r="D44" t="s">
        <v>3</v>
      </c>
      <c r="F44" s="27">
        <f>C44/B44</f>
        <v>16.666666666666668</v>
      </c>
      <c r="G44" s="39" t="s">
        <v>13</v>
      </c>
      <c r="H44" s="50">
        <f>F44*1.2</f>
        <v>20</v>
      </c>
      <c r="I44" s="6"/>
      <c r="J44" s="6"/>
      <c r="K44" s="53">
        <f>H44*38</f>
        <v>760</v>
      </c>
      <c r="L44" s="55">
        <f>K44*0.15</f>
        <v>114</v>
      </c>
      <c r="M44">
        <f>(20+25+15)*38</f>
        <v>2280</v>
      </c>
      <c r="N44" t="s">
        <v>62</v>
      </c>
    </row>
    <row r="45" spans="1:13" ht="15">
      <c r="A45" s="21" t="s">
        <v>27</v>
      </c>
      <c r="B45">
        <f>0.098*(1.9-0.2)</f>
        <v>0.1666</v>
      </c>
      <c r="C45" s="44">
        <f>H44/2</f>
        <v>10</v>
      </c>
      <c r="D45" t="s">
        <v>3</v>
      </c>
      <c r="F45" s="27">
        <f>C45/B45</f>
        <v>60.024009603841534</v>
      </c>
      <c r="G45" s="38" t="s">
        <v>13</v>
      </c>
      <c r="H45" s="19">
        <f>F45*1.2</f>
        <v>72.02881152460984</v>
      </c>
      <c r="I45" s="18"/>
      <c r="J45" s="18"/>
      <c r="K45" s="53">
        <f>H45*13</f>
        <v>936.3745498199279</v>
      </c>
      <c r="L45" s="55">
        <f>K45*0.15</f>
        <v>140.45618247298918</v>
      </c>
      <c r="M45">
        <f>(72+90+54)*13</f>
        <v>2808</v>
      </c>
    </row>
    <row r="46" spans="1:13" ht="15">
      <c r="A46" s="21" t="s">
        <v>28</v>
      </c>
      <c r="B46">
        <f>0.08*(2.6-0.2)</f>
        <v>0.192</v>
      </c>
      <c r="C46" s="44">
        <f>H44/2</f>
        <v>10</v>
      </c>
      <c r="D46" t="s">
        <v>3</v>
      </c>
      <c r="F46" s="27">
        <f>C46/B46</f>
        <v>52.083333333333336</v>
      </c>
      <c r="G46" s="40" t="s">
        <v>13</v>
      </c>
      <c r="H46" s="19">
        <f>F46*1.2</f>
        <v>62.5</v>
      </c>
      <c r="I46" s="1"/>
      <c r="J46" s="1"/>
      <c r="K46" s="53">
        <f>H46*12</f>
        <v>750</v>
      </c>
      <c r="L46" s="55">
        <f>K46*0.15</f>
        <v>112.5</v>
      </c>
      <c r="M46">
        <f>(63+78+47)*12</f>
        <v>2256</v>
      </c>
    </row>
    <row r="47" spans="1:13" ht="15">
      <c r="A47" s="21" t="s">
        <v>30</v>
      </c>
      <c r="C47" s="42">
        <v>31</v>
      </c>
      <c r="D47" s="42" t="s">
        <v>5</v>
      </c>
      <c r="E47" s="5"/>
      <c r="F47" s="5"/>
      <c r="H47" s="8"/>
      <c r="I47" s="8"/>
      <c r="J47" s="8"/>
      <c r="L47" s="56">
        <f>SUM(L44:L46)*0.001</f>
        <v>0.3669561824729892</v>
      </c>
      <c r="M47" t="s">
        <v>63</v>
      </c>
    </row>
    <row r="48" spans="1:10" ht="15">
      <c r="A48" s="21" t="s">
        <v>31</v>
      </c>
      <c r="C48" s="42">
        <v>35</v>
      </c>
      <c r="D48" s="17" t="s">
        <v>3</v>
      </c>
      <c r="E48" s="17"/>
      <c r="F48" s="17"/>
      <c r="H48" s="8"/>
      <c r="I48" s="8"/>
      <c r="J48" s="8"/>
    </row>
    <row r="51" ht="23.25">
      <c r="A51" s="51" t="s">
        <v>43</v>
      </c>
    </row>
    <row r="52" spans="1:14" ht="15">
      <c r="A52" t="s">
        <v>4</v>
      </c>
      <c r="C52" s="23" t="s">
        <v>22</v>
      </c>
      <c r="D52" s="9"/>
      <c r="E52" s="28" t="s">
        <v>48</v>
      </c>
      <c r="F52" s="28"/>
      <c r="G52" s="23" t="s">
        <v>24</v>
      </c>
      <c r="H52" s="9"/>
      <c r="I52" s="28" t="s">
        <v>25</v>
      </c>
      <c r="J52" s="28"/>
      <c r="K52" s="23" t="s">
        <v>49</v>
      </c>
      <c r="L52" s="9"/>
      <c r="M52" s="23" t="s">
        <v>50</v>
      </c>
      <c r="N52" s="9"/>
    </row>
    <row r="53" spans="3:14" ht="15">
      <c r="C53" s="24" t="s">
        <v>3</v>
      </c>
      <c r="D53" s="24"/>
      <c r="E53" s="26" t="s">
        <v>14</v>
      </c>
      <c r="F53" s="26"/>
      <c r="G53" s="24" t="s">
        <v>3</v>
      </c>
      <c r="H53" s="24"/>
      <c r="I53" s="24" t="s">
        <v>3</v>
      </c>
      <c r="J53" s="26"/>
      <c r="K53" s="24" t="s">
        <v>3</v>
      </c>
      <c r="L53" s="24"/>
      <c r="M53" s="24" t="s">
        <v>3</v>
      </c>
      <c r="N53" s="24"/>
    </row>
    <row r="54" spans="1:14" ht="15">
      <c r="A54" t="s">
        <v>44</v>
      </c>
      <c r="B54">
        <v>0</v>
      </c>
      <c r="C54" s="10">
        <v>1.2</v>
      </c>
      <c r="D54" s="11"/>
      <c r="E54" s="14">
        <v>3.4</v>
      </c>
      <c r="F54" s="11"/>
      <c r="G54" s="13">
        <v>0.2</v>
      </c>
      <c r="H54" s="11"/>
      <c r="I54" s="14">
        <v>0.3</v>
      </c>
      <c r="J54" s="14"/>
      <c r="K54" s="13">
        <v>0.5</v>
      </c>
      <c r="L54" s="11"/>
      <c r="M54" s="13">
        <v>0.2</v>
      </c>
      <c r="N54" s="11"/>
    </row>
    <row r="55" spans="1:14" ht="15">
      <c r="A55" t="s">
        <v>45</v>
      </c>
      <c r="B55">
        <v>6.8</v>
      </c>
      <c r="C55" s="13">
        <v>2</v>
      </c>
      <c r="D55" s="11">
        <f>(C54+C55)/2*B55</f>
        <v>10.88</v>
      </c>
      <c r="E55" s="14">
        <v>11</v>
      </c>
      <c r="F55" s="11">
        <f>(E54+E55)/2*B55</f>
        <v>48.96</v>
      </c>
      <c r="G55" s="13">
        <v>0.2</v>
      </c>
      <c r="H55" s="11">
        <f>(G54+G55)/2*B55</f>
        <v>1.36</v>
      </c>
      <c r="I55" s="14">
        <v>0.3</v>
      </c>
      <c r="J55" s="11">
        <f>((I54+I55)/2)*B55</f>
        <v>2.04</v>
      </c>
      <c r="K55" s="13">
        <v>1.5</v>
      </c>
      <c r="L55" s="11">
        <f>(K54+K55)/2*B55</f>
        <v>6.8</v>
      </c>
      <c r="M55" s="13">
        <v>0.2</v>
      </c>
      <c r="N55" s="11">
        <f>(M54+M55)/2*B55</f>
        <v>1.36</v>
      </c>
    </row>
    <row r="56" spans="1:14" ht="15">
      <c r="A56" t="s">
        <v>46</v>
      </c>
      <c r="B56">
        <v>6.8</v>
      </c>
      <c r="C56" s="10">
        <v>1.3</v>
      </c>
      <c r="D56" s="11">
        <f>(C55+C56)/2*B56</f>
        <v>11.219999999999999</v>
      </c>
      <c r="E56" s="14">
        <v>6.2</v>
      </c>
      <c r="F56" s="11">
        <f>(E55+E56)/2*B56</f>
        <v>58.48</v>
      </c>
      <c r="G56" s="13">
        <v>0.2</v>
      </c>
      <c r="H56" s="11">
        <f>(G55+G56)/2*B56</f>
        <v>1.36</v>
      </c>
      <c r="I56" s="14">
        <v>0.5</v>
      </c>
      <c r="J56" s="11">
        <f>((I55+I56)/2)*B56</f>
        <v>2.72</v>
      </c>
      <c r="K56" s="13">
        <v>0.8</v>
      </c>
      <c r="L56" s="11">
        <f>(K55+K56)/2*B56</f>
        <v>7.819999999999999</v>
      </c>
      <c r="M56" s="13">
        <v>0.2</v>
      </c>
      <c r="N56" s="11">
        <f>(M55+M56)/2*B56</f>
        <v>1.36</v>
      </c>
    </row>
    <row r="57" spans="1:14" ht="15.75" thickBot="1">
      <c r="A57" t="s">
        <v>47</v>
      </c>
      <c r="B57">
        <v>6.7</v>
      </c>
      <c r="C57" s="13">
        <v>1</v>
      </c>
      <c r="D57" s="11">
        <f>(C55+C57)/2*B57</f>
        <v>10.05</v>
      </c>
      <c r="E57" s="14">
        <v>0</v>
      </c>
      <c r="F57" s="11">
        <f>(E55+E57)/2*B57</f>
        <v>36.85</v>
      </c>
      <c r="G57" s="13">
        <v>0.2</v>
      </c>
      <c r="H57" s="11">
        <f>(G55+G57)/2*B57</f>
        <v>1.34</v>
      </c>
      <c r="I57" s="14">
        <v>0.4</v>
      </c>
      <c r="J57" s="11">
        <f>((I55+I57)/2)*B57</f>
        <v>2.3449999999999998</v>
      </c>
      <c r="K57" s="13">
        <v>0</v>
      </c>
      <c r="L57" s="11">
        <f>(K56+K57)/2*B57</f>
        <v>2.68</v>
      </c>
      <c r="M57" s="13">
        <v>0.2</v>
      </c>
      <c r="N57" s="11">
        <f>(M56+M57)/2*B57</f>
        <v>1.34</v>
      </c>
    </row>
    <row r="58" spans="1:15" ht="15.75" thickBot="1">
      <c r="A58" s="2" t="s">
        <v>2</v>
      </c>
      <c r="C58" s="12"/>
      <c r="D58" s="46">
        <f>SUM(D54:D57)</f>
        <v>32.150000000000006</v>
      </c>
      <c r="E58" s="45" t="s">
        <v>12</v>
      </c>
      <c r="F58" s="46">
        <f>SUM(F54:F57)</f>
        <v>144.29</v>
      </c>
      <c r="G58" s="47" t="s">
        <v>10</v>
      </c>
      <c r="H58" s="46">
        <f>SUM(H54:H57)</f>
        <v>4.0600000000000005</v>
      </c>
      <c r="I58" s="45" t="s">
        <v>12</v>
      </c>
      <c r="J58" s="46">
        <f>SUM(J54:J57)</f>
        <v>7.1049999999999995</v>
      </c>
      <c r="K58" s="48" t="s">
        <v>12</v>
      </c>
      <c r="L58" s="46">
        <f>SUM(L54:L57)</f>
        <v>17.3</v>
      </c>
      <c r="M58" s="48" t="s">
        <v>12</v>
      </c>
      <c r="N58" s="46">
        <f>SUM(N54:N57)</f>
        <v>4.0600000000000005</v>
      </c>
      <c r="O58" s="48" t="s">
        <v>12</v>
      </c>
    </row>
    <row r="59" spans="1:11" ht="15">
      <c r="A59" s="21" t="s">
        <v>51</v>
      </c>
      <c r="C59" s="41">
        <v>39</v>
      </c>
      <c r="D59" t="s">
        <v>3</v>
      </c>
      <c r="F59" s="27"/>
      <c r="G59" s="39"/>
      <c r="H59" s="50"/>
      <c r="I59" s="6"/>
      <c r="J59" s="6"/>
      <c r="K59" s="7"/>
    </row>
    <row r="60" spans="1:11" ht="15">
      <c r="A60" s="21" t="s">
        <v>52</v>
      </c>
      <c r="C60" s="42">
        <v>24</v>
      </c>
      <c r="D60" t="s">
        <v>3</v>
      </c>
      <c r="F60" s="27"/>
      <c r="G60" s="38"/>
      <c r="H60" s="19"/>
      <c r="I60" s="18"/>
      <c r="J60" s="18"/>
      <c r="K60" s="6"/>
    </row>
    <row r="61" spans="1:10" ht="15">
      <c r="A61" s="21" t="s">
        <v>53</v>
      </c>
      <c r="C61" s="52">
        <f>(2.7+5+11+13+13.5)*2</f>
        <v>90.4</v>
      </c>
      <c r="D61" t="s">
        <v>13</v>
      </c>
      <c r="F61" s="27"/>
      <c r="G61" s="40"/>
      <c r="H61" s="19"/>
      <c r="I61" s="1"/>
      <c r="J61" s="1"/>
    </row>
    <row r="62" spans="1:10" ht="15">
      <c r="A62" s="21" t="s">
        <v>30</v>
      </c>
      <c r="C62" s="42">
        <v>22</v>
      </c>
      <c r="D62" s="44" t="s">
        <v>5</v>
      </c>
      <c r="E62" s="5"/>
      <c r="F62" s="5"/>
      <c r="H62" s="8"/>
      <c r="I62" s="8"/>
      <c r="J62" s="8"/>
    </row>
    <row r="63" spans="1:10" ht="15">
      <c r="A63" s="21" t="s">
        <v>31</v>
      </c>
      <c r="C63" s="42">
        <v>15</v>
      </c>
      <c r="D63" s="17" t="s">
        <v>3</v>
      </c>
      <c r="E63" s="17"/>
      <c r="F63" s="17"/>
      <c r="H63" s="8"/>
      <c r="I63" s="8"/>
      <c r="J63" s="8"/>
    </row>
    <row r="65" ht="23.25">
      <c r="A65" s="51" t="s">
        <v>54</v>
      </c>
    </row>
    <row r="66" spans="1:14" ht="15">
      <c r="A66" t="s">
        <v>4</v>
      </c>
      <c r="C66" s="23" t="s">
        <v>22</v>
      </c>
      <c r="D66" s="9"/>
      <c r="E66" s="28" t="s">
        <v>48</v>
      </c>
      <c r="F66" s="28"/>
      <c r="G66" s="23" t="s">
        <v>24</v>
      </c>
      <c r="H66" s="9"/>
      <c r="I66" s="28" t="s">
        <v>25</v>
      </c>
      <c r="J66" s="28"/>
      <c r="K66" s="23" t="s">
        <v>49</v>
      </c>
      <c r="L66" s="9"/>
      <c r="M66" s="23" t="s">
        <v>50</v>
      </c>
      <c r="N66" s="9"/>
    </row>
    <row r="67" spans="3:14" ht="15">
      <c r="C67" s="24" t="s">
        <v>3</v>
      </c>
      <c r="D67" s="24"/>
      <c r="E67" s="26" t="s">
        <v>14</v>
      </c>
      <c r="F67" s="26"/>
      <c r="G67" s="24" t="s">
        <v>3</v>
      </c>
      <c r="H67" s="24"/>
      <c r="I67" s="24" t="s">
        <v>3</v>
      </c>
      <c r="J67" s="26"/>
      <c r="K67" s="24" t="s">
        <v>3</v>
      </c>
      <c r="L67" s="24"/>
      <c r="M67" s="24" t="s">
        <v>3</v>
      </c>
      <c r="N67" s="24"/>
    </row>
    <row r="68" spans="1:14" ht="15">
      <c r="A68" t="s">
        <v>55</v>
      </c>
      <c r="B68">
        <v>0</v>
      </c>
      <c r="C68" s="10">
        <v>1.3</v>
      </c>
      <c r="D68" s="11"/>
      <c r="E68" s="14">
        <v>4.8</v>
      </c>
      <c r="F68" s="11"/>
      <c r="G68" s="13">
        <v>0.2</v>
      </c>
      <c r="H68" s="11"/>
      <c r="I68" s="14">
        <v>0.3</v>
      </c>
      <c r="J68" s="14"/>
      <c r="K68" s="13">
        <v>0.7</v>
      </c>
      <c r="L68" s="11"/>
      <c r="M68" s="13">
        <v>0.2</v>
      </c>
      <c r="N68" s="11"/>
    </row>
    <row r="69" spans="1:14" ht="15">
      <c r="A69" t="s">
        <v>56</v>
      </c>
      <c r="B69">
        <v>6</v>
      </c>
      <c r="C69" s="13">
        <v>1.5</v>
      </c>
      <c r="D69" s="11">
        <f>(C68+C69)/2*B69</f>
        <v>8.399999999999999</v>
      </c>
      <c r="E69" s="14">
        <v>4.8</v>
      </c>
      <c r="F69" s="11">
        <f>(E68+E69)/2*B69</f>
        <v>28.799999999999997</v>
      </c>
      <c r="G69" s="13">
        <v>0.2</v>
      </c>
      <c r="H69" s="11">
        <f>(G68+G69)/2*B69</f>
        <v>1.2000000000000002</v>
      </c>
      <c r="I69" s="14">
        <v>0.3</v>
      </c>
      <c r="J69" s="11">
        <f>((I68+I69)/2)*B69</f>
        <v>1.7999999999999998</v>
      </c>
      <c r="K69" s="13">
        <v>0.7</v>
      </c>
      <c r="L69" s="11">
        <f>(K68+K69)/2*B69</f>
        <v>4.199999999999999</v>
      </c>
      <c r="M69" s="13">
        <v>0.2</v>
      </c>
      <c r="N69" s="11">
        <f>(M68+M69)/2*B69</f>
        <v>1.2000000000000002</v>
      </c>
    </row>
    <row r="70" spans="1:14" ht="15.75" thickBot="1">
      <c r="A70" t="s">
        <v>57</v>
      </c>
      <c r="B70">
        <v>6</v>
      </c>
      <c r="C70" s="10">
        <v>1.1</v>
      </c>
      <c r="D70" s="11">
        <f>(C69+C70)/2*B70</f>
        <v>7.800000000000001</v>
      </c>
      <c r="E70" s="14">
        <v>4.2</v>
      </c>
      <c r="F70" s="11">
        <f>(E69+E70)/2*B70</f>
        <v>27</v>
      </c>
      <c r="G70" s="13">
        <v>0.2</v>
      </c>
      <c r="H70" s="11">
        <f>(G69+G70)/2*B70</f>
        <v>1.2000000000000002</v>
      </c>
      <c r="I70" s="14">
        <v>0.5</v>
      </c>
      <c r="J70" s="11">
        <f>((I69+I70)/2)*B70</f>
        <v>2.4000000000000004</v>
      </c>
      <c r="K70" s="13">
        <v>0.6</v>
      </c>
      <c r="L70" s="11">
        <f>(K69+K70)/2*B70</f>
        <v>3.8999999999999995</v>
      </c>
      <c r="M70" s="13">
        <v>0.2</v>
      </c>
      <c r="N70" s="11">
        <f>(M69+M70)/2*B70</f>
        <v>1.2000000000000002</v>
      </c>
    </row>
    <row r="71" spans="1:15" ht="15.75" thickBot="1">
      <c r="A71" s="2" t="s">
        <v>2</v>
      </c>
      <c r="C71" s="12"/>
      <c r="D71" s="46">
        <f>SUM(D68:D70)</f>
        <v>16.2</v>
      </c>
      <c r="E71" s="45" t="s">
        <v>12</v>
      </c>
      <c r="F71" s="46">
        <f>SUM(F68:F70)</f>
        <v>55.8</v>
      </c>
      <c r="G71" s="47" t="s">
        <v>10</v>
      </c>
      <c r="H71" s="46">
        <f>SUM(H68:H70)</f>
        <v>2.4000000000000004</v>
      </c>
      <c r="I71" s="45" t="s">
        <v>12</v>
      </c>
      <c r="J71" s="46">
        <f>SUM(J68:J70)</f>
        <v>4.2</v>
      </c>
      <c r="K71" s="48" t="s">
        <v>12</v>
      </c>
      <c r="L71" s="46">
        <f>SUM(L68:L70)</f>
        <v>8.099999999999998</v>
      </c>
      <c r="M71" s="48" t="s">
        <v>12</v>
      </c>
      <c r="N71" s="46">
        <f>SUM(N68:N70)</f>
        <v>2.4000000000000004</v>
      </c>
      <c r="O71" s="48" t="s">
        <v>12</v>
      </c>
    </row>
    <row r="72" spans="1:11" ht="15">
      <c r="A72" s="21" t="s">
        <v>51</v>
      </c>
      <c r="C72" s="41">
        <v>27</v>
      </c>
      <c r="D72" t="s">
        <v>3</v>
      </c>
      <c r="F72" s="27"/>
      <c r="G72" s="39"/>
      <c r="H72" s="50"/>
      <c r="I72" s="6"/>
      <c r="J72" s="6"/>
      <c r="K72" s="7"/>
    </row>
    <row r="73" spans="1:11" ht="15">
      <c r="A73" s="21" t="s">
        <v>52</v>
      </c>
      <c r="C73" s="42">
        <v>12</v>
      </c>
      <c r="D73" t="s">
        <v>3</v>
      </c>
      <c r="F73" s="27"/>
      <c r="G73" s="38"/>
      <c r="H73" s="19"/>
      <c r="I73" s="18"/>
      <c r="J73" s="18"/>
      <c r="K73" s="6"/>
    </row>
    <row r="74" spans="1:10" ht="15">
      <c r="A74" s="21" t="s">
        <v>53</v>
      </c>
      <c r="C74" s="52">
        <f>(10+11)*2</f>
        <v>42</v>
      </c>
      <c r="D74" t="s">
        <v>13</v>
      </c>
      <c r="F74" s="27"/>
      <c r="G74" s="40"/>
      <c r="H74" s="19"/>
      <c r="I74" s="1"/>
      <c r="J74" s="1"/>
    </row>
    <row r="75" spans="1:10" ht="15">
      <c r="A75" s="21" t="s">
        <v>30</v>
      </c>
      <c r="C75" s="42">
        <v>15</v>
      </c>
      <c r="D75" s="44" t="s">
        <v>5</v>
      </c>
      <c r="E75" s="5"/>
      <c r="F75" s="5"/>
      <c r="H75" s="8"/>
      <c r="I75" s="8"/>
      <c r="J75" s="8"/>
    </row>
    <row r="76" spans="1:10" ht="15">
      <c r="A76" s="21" t="s">
        <v>31</v>
      </c>
      <c r="C76" s="42">
        <v>15</v>
      </c>
      <c r="D76" s="17" t="s">
        <v>3</v>
      </c>
      <c r="E76" s="17"/>
      <c r="F76" s="17"/>
      <c r="H76" s="8"/>
      <c r="I76" s="8"/>
      <c r="J76" s="8"/>
    </row>
    <row r="79" ht="23.25">
      <c r="A79" s="51" t="s">
        <v>58</v>
      </c>
    </row>
    <row r="80" spans="1:11" ht="15">
      <c r="A80" s="21" t="s">
        <v>51</v>
      </c>
      <c r="C80" s="41">
        <v>13</v>
      </c>
      <c r="D80" t="s">
        <v>3</v>
      </c>
      <c r="F80" s="27"/>
      <c r="G80" s="39"/>
      <c r="H80" s="50"/>
      <c r="I80" s="6"/>
      <c r="J80" s="6"/>
      <c r="K80" s="7"/>
    </row>
    <row r="81" spans="1:11" ht="15">
      <c r="A81" s="21" t="s">
        <v>59</v>
      </c>
      <c r="C81" s="42">
        <v>3</v>
      </c>
      <c r="D81" t="s">
        <v>3</v>
      </c>
      <c r="F81" s="27"/>
      <c r="G81" s="38"/>
      <c r="H81" s="19"/>
      <c r="I81" s="18"/>
      <c r="J81" s="18"/>
      <c r="K81" s="6"/>
    </row>
    <row r="82" spans="1:10" ht="15">
      <c r="A82" s="21" t="s">
        <v>30</v>
      </c>
      <c r="C82" s="42">
        <v>6</v>
      </c>
      <c r="D82" s="44" t="s">
        <v>5</v>
      </c>
      <c r="E82" s="5"/>
      <c r="F82" s="5"/>
      <c r="H82" s="8"/>
      <c r="I82" s="8"/>
      <c r="J82" s="8"/>
    </row>
    <row r="83" spans="1:10" ht="15">
      <c r="A83" s="21" t="s">
        <v>31</v>
      </c>
      <c r="C83" s="42">
        <v>13.4</v>
      </c>
      <c r="D83" s="17" t="s">
        <v>3</v>
      </c>
      <c r="E83" s="17"/>
      <c r="F83" s="17"/>
      <c r="H83" s="8"/>
      <c r="I83" s="8"/>
      <c r="J83" s="8"/>
    </row>
    <row r="84" spans="1:4" ht="15">
      <c r="A84" s="21" t="s">
        <v>60</v>
      </c>
      <c r="C84" s="41">
        <v>10</v>
      </c>
      <c r="D84" s="17" t="s">
        <v>3</v>
      </c>
    </row>
    <row r="85" spans="1:10" ht="15">
      <c r="A85" s="21" t="s">
        <v>61</v>
      </c>
      <c r="C85" s="42">
        <v>3.5</v>
      </c>
      <c r="D85" s="17" t="s">
        <v>3</v>
      </c>
      <c r="E85" s="17"/>
      <c r="F85" s="17"/>
      <c r="H85" s="8"/>
      <c r="I85" s="8"/>
      <c r="J85" s="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.7109375" style="0" customWidth="1"/>
    <col min="2" max="2" width="5.7109375" style="0" customWidth="1"/>
    <col min="3" max="3" width="71.28125" style="0" customWidth="1"/>
    <col min="4" max="4" width="4.28125" style="0" customWidth="1"/>
    <col min="5" max="5" width="7.00390625" style="0" customWidth="1"/>
    <col min="6" max="6" width="12.7109375" style="0" customWidth="1"/>
    <col min="7" max="7" width="14.8515625" style="0" customWidth="1"/>
    <col min="8" max="8" width="9.28125" style="0" customWidth="1"/>
  </cols>
  <sheetData>
    <row r="1" spans="1:7" ht="15">
      <c r="A1" s="62"/>
      <c r="B1" s="61" t="s">
        <v>70</v>
      </c>
      <c r="C1" s="61"/>
      <c r="D1" s="61"/>
      <c r="E1" s="61"/>
      <c r="F1" s="61"/>
      <c r="G1" s="61"/>
    </row>
    <row r="2" spans="1:7" ht="15">
      <c r="A2" s="62"/>
      <c r="B2" s="63" t="s">
        <v>76</v>
      </c>
      <c r="C2" s="63"/>
      <c r="D2" s="63"/>
      <c r="E2" s="63"/>
      <c r="F2" s="63"/>
      <c r="G2" s="63"/>
    </row>
    <row r="3" ht="15.75" thickBot="1"/>
    <row r="4" spans="2:7" ht="15.75" thickBot="1">
      <c r="B4" s="74" t="s">
        <v>6</v>
      </c>
      <c r="C4" s="75" t="s">
        <v>7</v>
      </c>
      <c r="D4" s="76" t="s">
        <v>8</v>
      </c>
      <c r="E4" s="75" t="s">
        <v>9</v>
      </c>
      <c r="F4" s="77" t="s">
        <v>74</v>
      </c>
      <c r="G4" s="78" t="s">
        <v>73</v>
      </c>
    </row>
    <row r="5" spans="2:7" ht="15">
      <c r="B5" s="69">
        <v>1</v>
      </c>
      <c r="C5" s="70" t="s">
        <v>66</v>
      </c>
      <c r="D5" s="70" t="s">
        <v>16</v>
      </c>
      <c r="E5" s="71">
        <f>3.6*10</f>
        <v>36</v>
      </c>
      <c r="F5" s="72"/>
      <c r="G5" s="73">
        <f>E5*F5</f>
        <v>0</v>
      </c>
    </row>
    <row r="6" spans="2:7" ht="15">
      <c r="B6" s="66">
        <f aca="true" t="shared" si="0" ref="B6:B11">B5+1</f>
        <v>2</v>
      </c>
      <c r="C6" s="57" t="s">
        <v>68</v>
      </c>
      <c r="D6" s="57" t="s">
        <v>11</v>
      </c>
      <c r="E6" s="58">
        <v>1</v>
      </c>
      <c r="F6" s="64"/>
      <c r="G6" s="67">
        <f aca="true" t="shared" si="1" ref="G6:G11">E6*F6</f>
        <v>0</v>
      </c>
    </row>
    <row r="7" spans="2:7" ht="15">
      <c r="B7" s="66">
        <f t="shared" si="0"/>
        <v>3</v>
      </c>
      <c r="C7" s="57" t="s">
        <v>67</v>
      </c>
      <c r="D7" s="57" t="s">
        <v>16</v>
      </c>
      <c r="E7" s="58">
        <f>7*3.6</f>
        <v>25.2</v>
      </c>
      <c r="F7" s="64"/>
      <c r="G7" s="67">
        <f t="shared" si="1"/>
        <v>0</v>
      </c>
    </row>
    <row r="8" spans="2:7" ht="15">
      <c r="B8" s="66">
        <f t="shared" si="0"/>
        <v>4</v>
      </c>
      <c r="C8" s="57" t="s">
        <v>69</v>
      </c>
      <c r="D8" s="57" t="s">
        <v>11</v>
      </c>
      <c r="E8" s="58">
        <v>1</v>
      </c>
      <c r="F8" s="64"/>
      <c r="G8" s="67">
        <f t="shared" si="1"/>
        <v>0</v>
      </c>
    </row>
    <row r="9" spans="2:7" ht="15">
      <c r="B9" s="66">
        <f t="shared" si="0"/>
        <v>5</v>
      </c>
      <c r="C9" s="57" t="s">
        <v>71</v>
      </c>
      <c r="D9" s="57" t="s">
        <v>16</v>
      </c>
      <c r="E9" s="58">
        <v>36</v>
      </c>
      <c r="F9" s="64"/>
      <c r="G9" s="67">
        <f t="shared" si="1"/>
        <v>0</v>
      </c>
    </row>
    <row r="10" spans="2:7" ht="15">
      <c r="B10" s="66">
        <f t="shared" si="0"/>
        <v>6</v>
      </c>
      <c r="C10" s="57" t="s">
        <v>69</v>
      </c>
      <c r="D10" s="57" t="s">
        <v>11</v>
      </c>
      <c r="E10" s="58">
        <v>1</v>
      </c>
      <c r="F10" s="64"/>
      <c r="G10" s="67">
        <f t="shared" si="1"/>
        <v>0</v>
      </c>
    </row>
    <row r="11" spans="2:7" ht="15.75" thickBot="1">
      <c r="B11" s="68">
        <f t="shared" si="0"/>
        <v>7</v>
      </c>
      <c r="C11" s="59" t="s">
        <v>72</v>
      </c>
      <c r="D11" s="59" t="s">
        <v>11</v>
      </c>
      <c r="E11" s="60">
        <v>1</v>
      </c>
      <c r="F11" s="65"/>
      <c r="G11" s="79">
        <f t="shared" si="1"/>
        <v>0</v>
      </c>
    </row>
    <row r="12" spans="2:7" ht="15.75" thickBot="1">
      <c r="B12" s="6"/>
      <c r="C12" s="80" t="s">
        <v>75</v>
      </c>
      <c r="D12" s="81"/>
      <c r="E12" s="81"/>
      <c r="F12" s="81"/>
      <c r="G12" s="82">
        <f>SUM(G5:G11)</f>
        <v>0</v>
      </c>
    </row>
    <row r="14" ht="15">
      <c r="E14" s="3"/>
    </row>
  </sheetData>
  <sheetProtection/>
  <mergeCells count="3">
    <mergeCell ref="C12:F12"/>
    <mergeCell ref="B1:G1"/>
    <mergeCell ref="B2:G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Jirak</cp:lastModifiedBy>
  <cp:lastPrinted>2012-10-31T13:13:01Z</cp:lastPrinted>
  <dcterms:created xsi:type="dcterms:W3CDTF">2008-09-02T07:55:47Z</dcterms:created>
  <dcterms:modified xsi:type="dcterms:W3CDTF">2014-04-25T06:35:06Z</dcterms:modified>
  <cp:category/>
  <cp:version/>
  <cp:contentType/>
  <cp:contentStatus/>
</cp:coreProperties>
</file>