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<sst xmlns="http://schemas.openxmlformats.org/spreadsheetml/2006/main" count="258" uniqueCount="141">
  <si>
    <t>KRYCÍ LIST ROZPOČTU</t>
  </si>
  <si>
    <t>Název stavby</t>
  </si>
  <si>
    <t>Zhotovení cesty - Stromovka</t>
  </si>
  <si>
    <t>JKSO</t>
  </si>
  <si>
    <t xml:space="preserve"> </t>
  </si>
  <si>
    <t>Kód stavby</t>
  </si>
  <si>
    <t>54-12-01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</si>
  <si>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</si>
  <si>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</si>
  <si>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</si>
  <si>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</si>
  <si>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</si>
  <si>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</si>
  <si>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</si>
  <si>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</si>
  <si>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</si>
  <si>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</si>
  <si>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</si>
  <si>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</si>
  <si>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</si>
  <si>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</si>
  <si>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</si>
  <si>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</si>
  <si>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07.12.2014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</si>
  <si>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</si>
  <si>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</si>
  <si>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</si>
  <si>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</si>
  <si>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</si>
  <si>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</si>
  <si>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</si>
  <si>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</si>
  <si>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</si>
  <si>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</si>
  <si>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</si>
  <si>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</si>
  <si>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</si>
  <si>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</si>
  <si>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</si>
  <si>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</si>
  <si>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</si>
  <si>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</si>
  <si>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</si>
  <si>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</si>
  <si>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</si>
  <si>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</si>
  <si>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</si>
  <si>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</si>
  <si>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</si>
  <si>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</si>
  <si>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</si>
  <si>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</si>
  <si>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</si>
  <si>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</si>
  <si>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</si>
  <si>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</si>
  <si>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</si>
  <si>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</si>
  <si>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</si>
  <si>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</si>
  <si>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</si>
  <si>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</si>
  <si>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</si>
  <si>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</si>
  <si>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</si>
  <si>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</si>
  <si>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</si>
  <si>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</si>
  <si>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</si>
  <si>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</si>
  <si>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</si>
  <si>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</si>
  <si>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</si>
  <si>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</si>
  <si>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</si>
  <si>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</si>
  <si>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</si>
  <si>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</si>
  <si>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</si>
  <si>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</si>
  <si>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</si>
  <si>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</si>
  <si>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</si>
  <si>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</si>
  <si>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</si>
  <si>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</si>
  <si>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</si>
  <si>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</si>
  <si>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</si>
  <si>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</si>
  <si>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</si>
  <si>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</si>
  <si>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</si>
  <si>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</si>
  <si>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</si>
  <si>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</si>
  <si>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</si>
  <si>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</si>
  <si>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</si>
  <si>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</si>
  <si>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</si>
  <si>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</si>
  <si>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</si>
  <si>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</si>
  <si>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</si>
  <si>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</si>
  <si>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</si>
  <si>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PK</t>
  </si>
  <si>
    <t>Úprava dosavadního krytu z kameniva  doplněním a válcováním</t>
  </si>
  <si>
    <t>m2</t>
  </si>
  <si>
    <t>2</t>
  </si>
  <si>
    <t>11</t>
  </si>
  <si>
    <t>Úprava terénu podél komunikace sejmutím  zeminy tl.150-200mm</t>
  </si>
  <si>
    <t>3</t>
  </si>
  <si>
    <t>Výkop lože pro komunikaci vč. ručních dokopávek v okolí stromů</t>
  </si>
  <si>
    <t>m3</t>
  </si>
  <si>
    <t>4</t>
  </si>
  <si>
    <t>21</t>
  </si>
  <si>
    <t>Nakládání výkopku</t>
  </si>
  <si>
    <t>5</t>
  </si>
  <si>
    <t>22</t>
  </si>
  <si>
    <t>Odvoz a uložení na skládku</t>
  </si>
  <si>
    <t>6</t>
  </si>
  <si>
    <t>23</t>
  </si>
  <si>
    <t>Poplatek za skládku</t>
  </si>
  <si>
    <t>7</t>
  </si>
  <si>
    <t>24</t>
  </si>
  <si>
    <t>Plošná úprava pláně a válcování</t>
  </si>
  <si>
    <t>8</t>
  </si>
  <si>
    <t>Zhotovení lože cesty ze štěrku 16-32 mm tl. 250 mm</t>
  </si>
  <si>
    <t>9</t>
  </si>
  <si>
    <t>Podklad z vibrovaného štěrku 0-63 mm tl. 100 mm</t>
  </si>
  <si>
    <t>10</t>
  </si>
  <si>
    <t>Podklad z vibrovaného štěrku 0-32 mm tl. 100mm</t>
  </si>
  <si>
    <t>Zhotovení mlatového povrchu okrové barvy - vápenec 0-4 mm tl. 50 mm vč. zhutnění, vlhčení a vibr. válcování</t>
  </si>
  <si>
    <t>12</t>
  </si>
  <si>
    <t>Válcování vibračním  válcem  3x</t>
  </si>
  <si>
    <t>Přesun hmot</t>
  </si>
  <si>
    <t>t</t>
  </si>
  <si>
    <t>dlažební kostka malá vel. 8/10 (11,25m2)/4,5 m2/t *1,02</t>
  </si>
  <si>
    <t xml:space="preserve">Kladení dlažby z kostek drobných do betonu- přechodové pásy mezi asfaltem a mlatem;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</si>
</sst>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3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6" fontId="2" fillId="0" borderId="0" xfId="0" applyNumberFormat="1" applyFont="1" applyAlignment="1" applyProtection="1">
      <alignment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8">
      <selection activeCell="O43" sqref="O43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73" t="s">
        <v>2</v>
      </c>
      <c r="F5" s="174"/>
      <c r="G5" s="174"/>
      <c r="H5" s="174"/>
      <c r="I5" s="174"/>
      <c r="J5" s="175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76" t="s">
        <v>4</v>
      </c>
      <c r="F7" s="177"/>
      <c r="G7" s="177"/>
      <c r="H7" s="177"/>
      <c r="I7" s="177"/>
      <c r="J7" s="178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179" t="s">
        <v>4</v>
      </c>
      <c r="F9" s="180"/>
      <c r="G9" s="180"/>
      <c r="H9" s="180"/>
      <c r="I9" s="180"/>
      <c r="J9" s="181"/>
      <c r="K9" s="14"/>
      <c r="L9" s="14"/>
      <c r="M9" s="14"/>
      <c r="N9" s="14"/>
      <c r="O9" s="14" t="s">
        <v>11</v>
      </c>
      <c r="P9" s="182"/>
      <c r="Q9" s="180"/>
      <c r="R9" s="181"/>
      <c r="S9" s="18"/>
    </row>
    <row r="10" spans="1:19" ht="17.25" customHeight="1" hidden="1">
      <c r="A10" s="13"/>
      <c r="B10" s="14" t="s">
        <v>12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4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18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19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5" t="s">
        <v>22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23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24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25</v>
      </c>
      <c r="B34" s="49"/>
      <c r="C34" s="49"/>
      <c r="D34" s="50"/>
      <c r="E34" s="51" t="s">
        <v>26</v>
      </c>
      <c r="F34" s="50"/>
      <c r="G34" s="51" t="s">
        <v>27</v>
      </c>
      <c r="H34" s="49"/>
      <c r="I34" s="50"/>
      <c r="J34" s="51" t="s">
        <v>28</v>
      </c>
      <c r="K34" s="49"/>
      <c r="L34" s="51" t="s">
        <v>29</v>
      </c>
      <c r="M34" s="49"/>
      <c r="N34" s="49"/>
      <c r="O34" s="50"/>
      <c r="P34" s="51" t="s">
        <v>30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31</v>
      </c>
      <c r="F36" s="45"/>
      <c r="G36" s="45"/>
      <c r="H36" s="45"/>
      <c r="I36" s="45"/>
      <c r="J36" s="62" t="s">
        <v>32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33</v>
      </c>
      <c r="B37" s="64"/>
      <c r="C37" s="65" t="s">
        <v>34</v>
      </c>
      <c r="D37" s="66"/>
      <c r="E37" s="66"/>
      <c r="F37" s="67"/>
      <c r="G37" s="63" t="s">
        <v>35</v>
      </c>
      <c r="H37" s="68"/>
      <c r="I37" s="65" t="s">
        <v>36</v>
      </c>
      <c r="J37" s="66"/>
      <c r="K37" s="66"/>
      <c r="L37" s="63" t="s">
        <v>37</v>
      </c>
      <c r="M37" s="68"/>
      <c r="N37" s="65" t="s">
        <v>38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39</v>
      </c>
      <c r="C38" s="17"/>
      <c r="D38" s="71" t="s">
        <v>40</v>
      </c>
      <c r="E38" s="72">
        <f>SUMIF(Rozpocet!O5:O30,8,Rozpocet!I5:I30)</f>
        <v>0</v>
      </c>
      <c r="F38" s="73"/>
      <c r="G38" s="69">
        <v>8</v>
      </c>
      <c r="H38" s="74" t="s">
        <v>41</v>
      </c>
      <c r="I38" s="31"/>
      <c r="J38" s="75">
        <v>0</v>
      </c>
      <c r="K38" s="76"/>
      <c r="L38" s="69">
        <v>13</v>
      </c>
      <c r="M38" s="29" t="s">
        <v>42</v>
      </c>
      <c r="N38" s="37"/>
      <c r="O38" s="37"/>
      <c r="P38" s="77">
        <f>M49</f>
        <v>21</v>
      </c>
      <c r="Q38" s="78" t="s">
        <v>43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44</v>
      </c>
      <c r="E39" s="72">
        <f>SUMIF(Rozpocet!O10:O30,4,Rozpocet!I10:I30)</f>
        <v>0</v>
      </c>
      <c r="F39" s="73"/>
      <c r="G39" s="69">
        <v>9</v>
      </c>
      <c r="H39" s="14" t="s">
        <v>45</v>
      </c>
      <c r="I39" s="71"/>
      <c r="J39" s="75">
        <v>0</v>
      </c>
      <c r="K39" s="76"/>
      <c r="L39" s="69">
        <v>14</v>
      </c>
      <c r="M39" s="29" t="s">
        <v>46</v>
      </c>
      <c r="N39" s="37"/>
      <c r="O39" s="37"/>
      <c r="P39" s="77">
        <f>M49</f>
        <v>21</v>
      </c>
      <c r="Q39" s="78" t="s">
        <v>43</v>
      </c>
      <c r="R39" s="72">
        <v>0</v>
      </c>
      <c r="S39" s="73"/>
    </row>
    <row r="40" spans="1:19" ht="20.25" customHeight="1">
      <c r="A40" s="69">
        <v>3</v>
      </c>
      <c r="B40" s="70" t="s">
        <v>47</v>
      </c>
      <c r="C40" s="17"/>
      <c r="D40" s="71" t="s">
        <v>40</v>
      </c>
      <c r="E40" s="72">
        <f>SUMIF(Rozpocet!O11:O30,32,Rozpocet!I11:I30)</f>
        <v>0</v>
      </c>
      <c r="F40" s="73"/>
      <c r="G40" s="69">
        <v>10</v>
      </c>
      <c r="H40" s="74" t="s">
        <v>48</v>
      </c>
      <c r="I40" s="31"/>
      <c r="J40" s="75">
        <v>0</v>
      </c>
      <c r="K40" s="76"/>
      <c r="L40" s="69">
        <v>15</v>
      </c>
      <c r="M40" s="29" t="s">
        <v>49</v>
      </c>
      <c r="N40" s="37"/>
      <c r="O40" s="37"/>
      <c r="P40" s="77">
        <f>M49</f>
        <v>21</v>
      </c>
      <c r="Q40" s="78" t="s">
        <v>43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44</v>
      </c>
      <c r="E41" s="72">
        <f>SUMIF(Rozpocet!O12:O30,16,Rozpocet!I12:I30)+SUMIF(Rozpocet!O12:O30,128,Rozpocet!I12:I30)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50</v>
      </c>
      <c r="N41" s="37"/>
      <c r="O41" s="37"/>
      <c r="P41" s="77">
        <f>M49</f>
        <v>21</v>
      </c>
      <c r="Q41" s="78" t="s">
        <v>43</v>
      </c>
      <c r="R41" s="72">
        <v>0</v>
      </c>
      <c r="S41" s="73"/>
    </row>
    <row r="42" spans="1:19" ht="20.25" customHeight="1">
      <c r="A42" s="69">
        <v>5</v>
      </c>
      <c r="B42" s="70" t="s">
        <v>51</v>
      </c>
      <c r="C42" s="17"/>
      <c r="D42" s="71" t="s">
        <v>40</v>
      </c>
      <c r="E42" s="72">
        <f>SUMIF(Rozpocet!O13:O30,256,Rozpocet!I13:I30)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52</v>
      </c>
      <c r="N42" s="37"/>
      <c r="O42" s="37"/>
      <c r="P42" s="77">
        <f>M49</f>
        <v>21</v>
      </c>
      <c r="Q42" s="78" t="s">
        <v>43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44</v>
      </c>
      <c r="E43" s="72">
        <f>SUMIF(Rozpocet!O13:O30,64,Rozpocet!I13:I30)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53</v>
      </c>
      <c r="N43" s="37"/>
      <c r="O43" s="37"/>
      <c r="P43" s="37"/>
      <c r="Q43" s="31"/>
      <c r="R43" s="72">
        <f>SUMIF(Rozpocet!O13:O30,1024,Rozpocet!I13:I30)</f>
        <v>0</v>
      </c>
      <c r="S43" s="73"/>
    </row>
    <row r="44" spans="1:19" ht="20.25" customHeight="1">
      <c r="A44" s="69">
        <v>7</v>
      </c>
      <c r="B44" s="82" t="s">
        <v>54</v>
      </c>
      <c r="C44" s="37"/>
      <c r="D44" s="31"/>
      <c r="E44" s="83">
        <f>SUM(E38:E43)</f>
        <v>0</v>
      </c>
      <c r="F44" s="47"/>
      <c r="G44" s="69">
        <v>12</v>
      </c>
      <c r="H44" s="82" t="s">
        <v>55</v>
      </c>
      <c r="I44" s="31"/>
      <c r="J44" s="84">
        <f>SUM(J38:J41)</f>
        <v>0</v>
      </c>
      <c r="K44" s="85"/>
      <c r="L44" s="69">
        <v>19</v>
      </c>
      <c r="M44" s="70" t="s">
        <v>56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57</v>
      </c>
      <c r="C45" s="89"/>
      <c r="D45" s="90"/>
      <c r="E45" s="91">
        <f>SUMIF(Rozpocet!O13:O30,512,Rozpocet!I13:I30)</f>
        <v>0</v>
      </c>
      <c r="F45" s="43"/>
      <c r="G45" s="87">
        <v>21</v>
      </c>
      <c r="H45" s="88" t="s">
        <v>58</v>
      </c>
      <c r="I45" s="90"/>
      <c r="J45" s="92">
        <v>0</v>
      </c>
      <c r="K45" s="93">
        <f>M49</f>
        <v>21</v>
      </c>
      <c r="L45" s="87">
        <v>22</v>
      </c>
      <c r="M45" s="88" t="s">
        <v>59</v>
      </c>
      <c r="N45" s="89"/>
      <c r="O45" s="89"/>
      <c r="P45" s="89"/>
      <c r="Q45" s="90"/>
      <c r="R45" s="91">
        <f>SUMIF(Rozpocet!O13:O30,"&lt;4",Rozpocet!I13:I30)+SUMIF(Rozpocet!O13:O30,"&gt;1024",Rozpocet!I13:I30)</f>
        <v>0</v>
      </c>
      <c r="S45" s="43"/>
    </row>
    <row r="46" spans="1:19" ht="20.25" customHeight="1">
      <c r="A46" s="94" t="s">
        <v>18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60</v>
      </c>
      <c r="M46" s="50"/>
      <c r="N46" s="65" t="s">
        <v>61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62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63</v>
      </c>
      <c r="B48" s="33"/>
      <c r="C48" s="33"/>
      <c r="D48" s="33"/>
      <c r="E48" s="33"/>
      <c r="F48" s="34"/>
      <c r="G48" s="100" t="s">
        <v>64</v>
      </c>
      <c r="H48" s="33"/>
      <c r="I48" s="33"/>
      <c r="J48" s="33"/>
      <c r="K48" s="33"/>
      <c r="L48" s="69">
        <v>24</v>
      </c>
      <c r="M48" s="101">
        <v>15</v>
      </c>
      <c r="N48" s="34" t="s">
        <v>43</v>
      </c>
      <c r="O48" s="102">
        <f>R47-O49</f>
        <v>0</v>
      </c>
      <c r="P48" s="37" t="s">
        <v>65</v>
      </c>
      <c r="Q48" s="31"/>
      <c r="R48" s="103">
        <f>ROUND(O48*M48/100,2)</f>
        <v>0</v>
      </c>
      <c r="S48" s="104">
        <f>O48*M48/100</f>
        <v>0</v>
      </c>
    </row>
    <row r="49" spans="1:19" ht="20.25" customHeight="1">
      <c r="A49" s="105" t="s">
        <v>17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43</v>
      </c>
      <c r="O49" s="102">
        <f>ROUND(SUMIF(Rozpocet!N13:N30,M49,Rozpocet!I13:I30)+SUMIF(P38:P42,M49,R38:R42)+IF(K45=M49,J45,0),2)</f>
        <v>0</v>
      </c>
      <c r="P49" s="37" t="s">
        <v>65</v>
      </c>
      <c r="Q49" s="31"/>
      <c r="R49" s="72">
        <f>ROUND(O49*M49/100,2)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66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63</v>
      </c>
      <c r="B51" s="33"/>
      <c r="C51" s="33"/>
      <c r="D51" s="33"/>
      <c r="E51" s="33"/>
      <c r="F51" s="34"/>
      <c r="G51" s="100" t="s">
        <v>64</v>
      </c>
      <c r="H51" s="33"/>
      <c r="I51" s="33"/>
      <c r="J51" s="33"/>
      <c r="K51" s="33"/>
      <c r="L51" s="63" t="s">
        <v>67</v>
      </c>
      <c r="M51" s="50"/>
      <c r="N51" s="65" t="s">
        <v>68</v>
      </c>
      <c r="O51" s="49"/>
      <c r="P51" s="49"/>
      <c r="Q51" s="49"/>
      <c r="R51" s="113"/>
      <c r="S51" s="52"/>
    </row>
    <row r="52" spans="1:19" ht="20.25" customHeight="1">
      <c r="A52" s="105" t="s">
        <v>19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69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70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63</v>
      </c>
      <c r="B54" s="42"/>
      <c r="C54" s="42"/>
      <c r="D54" s="42"/>
      <c r="E54" s="42"/>
      <c r="F54" s="115"/>
      <c r="G54" s="116" t="s">
        <v>64</v>
      </c>
      <c r="H54" s="42"/>
      <c r="I54" s="42"/>
      <c r="J54" s="42"/>
      <c r="K54" s="42"/>
      <c r="L54" s="87">
        <v>29</v>
      </c>
      <c r="M54" s="88" t="s">
        <v>71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72</v>
      </c>
      <c r="B1" s="119"/>
      <c r="C1" s="119"/>
      <c r="D1" s="119"/>
      <c r="E1" s="119"/>
    </row>
    <row r="2" spans="1:5" ht="12" customHeight="1">
      <c r="A2" s="120" t="s">
        <v>73</v>
      </c>
      <c r="B2" s="121" t="str">
        <f>'Krycí list'!E5</f>
        <v>Zhotovení cesty - Stromovka</v>
      </c>
      <c r="C2" s="122"/>
      <c r="D2" s="122"/>
      <c r="E2" s="122"/>
    </row>
    <row r="3" spans="1:5" ht="12" customHeight="1">
      <c r="A3" s="120" t="s">
        <v>74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75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76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77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78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79</v>
      </c>
      <c r="B9" s="121" t="s">
        <v>23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80</v>
      </c>
      <c r="B11" s="126" t="s">
        <v>81</v>
      </c>
      <c r="C11" s="127" t="s">
        <v>82</v>
      </c>
      <c r="D11" s="128" t="s">
        <v>83</v>
      </c>
      <c r="E11" s="127" t="s">
        <v>84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Rozpocet!D13</f>
        <v>HSV</v>
      </c>
      <c r="B14" s="138" t="str">
        <f>Rozpocet!E13</f>
        <v>Práce a dodávky HSV</v>
      </c>
      <c r="C14" s="139">
        <f>Rozpocet!I13</f>
        <v>0</v>
      </c>
      <c r="D14" s="140">
        <f>Rozpocet!K13</f>
        <v>16.35</v>
      </c>
      <c r="E14" s="140">
        <f>Rozpocet!M13</f>
        <v>16.35</v>
      </c>
    </row>
    <row r="15" spans="1:5" s="136" customFormat="1" ht="12.75" customHeight="1">
      <c r="A15" s="141" t="str">
        <f>Rozpocet!D14</f>
        <v>1</v>
      </c>
      <c r="B15" s="142" t="str">
        <f>Rozpocet!E14</f>
        <v>Zemní práce</v>
      </c>
      <c r="C15" s="143">
        <f>Rozpocet!I14</f>
        <v>0</v>
      </c>
      <c r="D15" s="144">
        <f>Rozpocet!K14</f>
        <v>16.35</v>
      </c>
      <c r="E15" s="144">
        <f>Rozpocet!M14</f>
        <v>16.35</v>
      </c>
    </row>
    <row r="16" spans="2:5" s="145" customFormat="1" ht="12.75" customHeight="1">
      <c r="B16" s="146" t="s">
        <v>85</v>
      </c>
      <c r="C16" s="147">
        <f>Rozpocet!I30</f>
        <v>0</v>
      </c>
      <c r="D16" s="148">
        <f>Rozpocet!K30</f>
        <v>16.35</v>
      </c>
      <c r="E16" s="148">
        <f>Rozpocet!M30</f>
        <v>16.35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PageLayoutView="0" workbookViewId="0" topLeftCell="A1">
      <pane ySplit="12" topLeftCell="A19" activePane="bottomLeft" state="frozen"/>
      <selection pane="topLeft" activeCell="A1" sqref="A1"/>
      <selection pane="bottomLeft" activeCell="E27" sqref="E27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86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20" t="s">
        <v>73</v>
      </c>
      <c r="B2" s="121"/>
      <c r="C2" s="121" t="str">
        <f>'Krycí list'!E5</f>
        <v>Zhotovení cesty - Stromovka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20" t="s">
        <v>74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20" t="s">
        <v>75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21" t="s">
        <v>87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21" t="s">
        <v>77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21" t="s">
        <v>78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21" t="s">
        <v>79</v>
      </c>
      <c r="B9" s="121"/>
      <c r="C9" s="121" t="s">
        <v>23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5" t="s">
        <v>88</v>
      </c>
      <c r="B11" s="126" t="s">
        <v>89</v>
      </c>
      <c r="C11" s="126" t="s">
        <v>90</v>
      </c>
      <c r="D11" s="126" t="s">
        <v>91</v>
      </c>
      <c r="E11" s="126" t="s">
        <v>81</v>
      </c>
      <c r="F11" s="126" t="s">
        <v>92</v>
      </c>
      <c r="G11" s="126" t="s">
        <v>93</v>
      </c>
      <c r="H11" s="126" t="s">
        <v>94</v>
      </c>
      <c r="I11" s="126" t="s">
        <v>82</v>
      </c>
      <c r="J11" s="126" t="s">
        <v>95</v>
      </c>
      <c r="K11" s="126" t="s">
        <v>83</v>
      </c>
      <c r="L11" s="126" t="s">
        <v>96</v>
      </c>
      <c r="M11" s="126" t="s">
        <v>97</v>
      </c>
      <c r="N11" s="126" t="s">
        <v>98</v>
      </c>
      <c r="O11" s="151" t="s">
        <v>99</v>
      </c>
      <c r="P11" s="152" t="s">
        <v>100</v>
      </c>
      <c r="Q11" s="126"/>
      <c r="R11" s="126"/>
      <c r="S11" s="126"/>
      <c r="T11" s="153" t="s">
        <v>101</v>
      </c>
      <c r="U11" s="154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5">
        <v>11</v>
      </c>
      <c r="P12" s="156">
        <v>12</v>
      </c>
      <c r="Q12" s="130"/>
      <c r="R12" s="130"/>
      <c r="S12" s="130"/>
      <c r="T12" s="157">
        <v>11</v>
      </c>
      <c r="U12" s="154"/>
    </row>
    <row r="13" spans="1:16" s="136" customFormat="1" ht="12.75" customHeight="1">
      <c r="A13" s="158"/>
      <c r="B13" s="159" t="s">
        <v>60</v>
      </c>
      <c r="C13" s="158"/>
      <c r="D13" s="158" t="s">
        <v>39</v>
      </c>
      <c r="E13" s="158" t="s">
        <v>102</v>
      </c>
      <c r="F13" s="158"/>
      <c r="G13" s="158"/>
      <c r="H13" s="158"/>
      <c r="I13" s="160">
        <f>I14</f>
        <v>0</v>
      </c>
      <c r="J13" s="158"/>
      <c r="K13" s="161">
        <f>K14</f>
        <v>16.35</v>
      </c>
      <c r="L13" s="158"/>
      <c r="M13" s="161">
        <f>M14</f>
        <v>16.35</v>
      </c>
      <c r="N13" s="158"/>
      <c r="P13" s="138" t="s">
        <v>103</v>
      </c>
    </row>
    <row r="14" spans="2:16" s="136" customFormat="1" ht="12.75" customHeight="1">
      <c r="B14" s="141" t="s">
        <v>60</v>
      </c>
      <c r="D14" s="142" t="s">
        <v>104</v>
      </c>
      <c r="E14" s="142" t="s">
        <v>105</v>
      </c>
      <c r="I14" s="143">
        <f>SUM(I15:I29)</f>
        <v>0</v>
      </c>
      <c r="K14" s="144">
        <f>SUM(K15:K29)</f>
        <v>16.35</v>
      </c>
      <c r="M14" s="144">
        <f>SUM(M15:M29)</f>
        <v>16.35</v>
      </c>
      <c r="P14" s="142" t="s">
        <v>104</v>
      </c>
    </row>
    <row r="15" spans="1:16" s="14" customFormat="1" ht="13.5" customHeight="1">
      <c r="A15" s="162" t="s">
        <v>104</v>
      </c>
      <c r="B15" s="162" t="s">
        <v>106</v>
      </c>
      <c r="C15" s="162" t="s">
        <v>107</v>
      </c>
      <c r="D15" s="163" t="s">
        <v>104</v>
      </c>
      <c r="E15" s="170" t="s">
        <v>108</v>
      </c>
      <c r="F15" s="162" t="s">
        <v>109</v>
      </c>
      <c r="G15" s="165">
        <v>1050</v>
      </c>
      <c r="H15" s="166">
        <v>0</v>
      </c>
      <c r="I15" s="172">
        <f aca="true" t="shared" si="0" ref="I15:I29">ROUND(G15*H15,2)</f>
        <v>0</v>
      </c>
      <c r="J15" s="167">
        <v>0</v>
      </c>
      <c r="K15" s="165">
        <f aca="true" t="shared" si="1" ref="K15:K29">G15*J15</f>
        <v>0</v>
      </c>
      <c r="L15" s="167">
        <v>0</v>
      </c>
      <c r="M15" s="165">
        <f aca="true" t="shared" si="2" ref="M15:M29">G15*L15</f>
        <v>0</v>
      </c>
      <c r="N15" s="168">
        <v>21</v>
      </c>
      <c r="O15" s="169">
        <v>4</v>
      </c>
      <c r="P15" s="14" t="s">
        <v>110</v>
      </c>
    </row>
    <row r="16" spans="1:16" s="14" customFormat="1" ht="13.5" customHeight="1">
      <c r="A16" s="162" t="s">
        <v>110</v>
      </c>
      <c r="B16" s="162" t="s">
        <v>106</v>
      </c>
      <c r="C16" s="162" t="s">
        <v>107</v>
      </c>
      <c r="D16" s="163" t="s">
        <v>111</v>
      </c>
      <c r="E16" s="164" t="s">
        <v>112</v>
      </c>
      <c r="F16" s="162" t="s">
        <v>109</v>
      </c>
      <c r="G16" s="165">
        <v>700</v>
      </c>
      <c r="H16" s="166">
        <v>0</v>
      </c>
      <c r="I16" s="166">
        <f t="shared" si="0"/>
        <v>0</v>
      </c>
      <c r="J16" s="167">
        <v>0</v>
      </c>
      <c r="K16" s="165">
        <f t="shared" si="1"/>
        <v>0</v>
      </c>
      <c r="L16" s="167">
        <v>0</v>
      </c>
      <c r="M16" s="165">
        <f t="shared" si="2"/>
        <v>0</v>
      </c>
      <c r="N16" s="168">
        <v>21</v>
      </c>
      <c r="O16" s="169">
        <v>4</v>
      </c>
      <c r="P16" s="14" t="s">
        <v>110</v>
      </c>
    </row>
    <row r="17" spans="1:16" s="14" customFormat="1" ht="13.5" customHeight="1">
      <c r="A17" s="162" t="s">
        <v>113</v>
      </c>
      <c r="B17" s="162" t="s">
        <v>106</v>
      </c>
      <c r="C17" s="162" t="s">
        <v>107</v>
      </c>
      <c r="D17" s="163" t="s">
        <v>110</v>
      </c>
      <c r="E17" s="164" t="s">
        <v>114</v>
      </c>
      <c r="F17" s="162" t="s">
        <v>115</v>
      </c>
      <c r="G17" s="165">
        <v>92</v>
      </c>
      <c r="H17" s="166">
        <v>0</v>
      </c>
      <c r="I17" s="166">
        <f t="shared" si="0"/>
        <v>0</v>
      </c>
      <c r="J17" s="167">
        <v>0</v>
      </c>
      <c r="K17" s="165">
        <f t="shared" si="1"/>
        <v>0</v>
      </c>
      <c r="L17" s="167">
        <v>0</v>
      </c>
      <c r="M17" s="165">
        <f t="shared" si="2"/>
        <v>0</v>
      </c>
      <c r="N17" s="168">
        <v>21</v>
      </c>
      <c r="O17" s="169">
        <v>4</v>
      </c>
      <c r="P17" s="14" t="s">
        <v>110</v>
      </c>
    </row>
    <row r="18" spans="1:16" s="14" customFormat="1" ht="13.5" customHeight="1">
      <c r="A18" s="162" t="s">
        <v>116</v>
      </c>
      <c r="B18" s="162" t="s">
        <v>106</v>
      </c>
      <c r="C18" s="162" t="s">
        <v>107</v>
      </c>
      <c r="D18" s="163" t="s">
        <v>117</v>
      </c>
      <c r="E18" s="164" t="s">
        <v>118</v>
      </c>
      <c r="F18" s="162" t="s">
        <v>115</v>
      </c>
      <c r="G18" s="165">
        <v>192</v>
      </c>
      <c r="H18" s="166">
        <v>0</v>
      </c>
      <c r="I18" s="166">
        <f t="shared" si="0"/>
        <v>0</v>
      </c>
      <c r="J18" s="167">
        <v>0</v>
      </c>
      <c r="K18" s="165">
        <f t="shared" si="1"/>
        <v>0</v>
      </c>
      <c r="L18" s="167">
        <v>0</v>
      </c>
      <c r="M18" s="165">
        <f t="shared" si="2"/>
        <v>0</v>
      </c>
      <c r="N18" s="168">
        <v>21</v>
      </c>
      <c r="O18" s="169">
        <v>4</v>
      </c>
      <c r="P18" s="14" t="s">
        <v>110</v>
      </c>
    </row>
    <row r="19" spans="1:16" s="14" customFormat="1" ht="13.5" customHeight="1">
      <c r="A19" s="162" t="s">
        <v>119</v>
      </c>
      <c r="B19" s="162" t="s">
        <v>106</v>
      </c>
      <c r="C19" s="162" t="s">
        <v>107</v>
      </c>
      <c r="D19" s="163" t="s">
        <v>120</v>
      </c>
      <c r="E19" s="164" t="s">
        <v>121</v>
      </c>
      <c r="F19" s="162" t="s">
        <v>115</v>
      </c>
      <c r="G19" s="165">
        <v>192</v>
      </c>
      <c r="H19" s="166">
        <v>0</v>
      </c>
      <c r="I19" s="166">
        <f t="shared" si="0"/>
        <v>0</v>
      </c>
      <c r="J19" s="167">
        <v>0</v>
      </c>
      <c r="K19" s="165">
        <f t="shared" si="1"/>
        <v>0</v>
      </c>
      <c r="L19" s="167">
        <v>0</v>
      </c>
      <c r="M19" s="165">
        <f t="shared" si="2"/>
        <v>0</v>
      </c>
      <c r="N19" s="168">
        <v>21</v>
      </c>
      <c r="O19" s="169">
        <v>4</v>
      </c>
      <c r="P19" s="14" t="s">
        <v>110</v>
      </c>
    </row>
    <row r="20" spans="1:16" s="14" customFormat="1" ht="13.5" customHeight="1">
      <c r="A20" s="162" t="s">
        <v>122</v>
      </c>
      <c r="B20" s="162" t="s">
        <v>106</v>
      </c>
      <c r="C20" s="162" t="s">
        <v>107</v>
      </c>
      <c r="D20" s="163" t="s">
        <v>123</v>
      </c>
      <c r="E20" s="164" t="s">
        <v>124</v>
      </c>
      <c r="F20" s="162" t="s">
        <v>115</v>
      </c>
      <c r="G20" s="165">
        <v>192</v>
      </c>
      <c r="H20" s="166">
        <v>0</v>
      </c>
      <c r="I20" s="166">
        <f t="shared" si="0"/>
        <v>0</v>
      </c>
      <c r="J20" s="167">
        <v>0</v>
      </c>
      <c r="K20" s="165">
        <f t="shared" si="1"/>
        <v>0</v>
      </c>
      <c r="L20" s="167">
        <v>0</v>
      </c>
      <c r="M20" s="165">
        <f t="shared" si="2"/>
        <v>0</v>
      </c>
      <c r="N20" s="168">
        <v>21</v>
      </c>
      <c r="O20" s="169">
        <v>4</v>
      </c>
      <c r="P20" s="14" t="s">
        <v>110</v>
      </c>
    </row>
    <row r="21" spans="1:16" s="14" customFormat="1" ht="13.5" customHeight="1">
      <c r="A21" s="162" t="s">
        <v>125</v>
      </c>
      <c r="B21" s="162" t="s">
        <v>106</v>
      </c>
      <c r="C21" s="162" t="s">
        <v>107</v>
      </c>
      <c r="D21" s="163" t="s">
        <v>126</v>
      </c>
      <c r="E21" s="164" t="s">
        <v>127</v>
      </c>
      <c r="F21" s="162" t="s">
        <v>109</v>
      </c>
      <c r="G21" s="165">
        <v>230</v>
      </c>
      <c r="H21" s="166">
        <v>0</v>
      </c>
      <c r="I21" s="166">
        <f t="shared" si="0"/>
        <v>0</v>
      </c>
      <c r="J21" s="167">
        <v>0</v>
      </c>
      <c r="K21" s="165">
        <f t="shared" si="1"/>
        <v>0</v>
      </c>
      <c r="L21" s="167">
        <v>0</v>
      </c>
      <c r="M21" s="165">
        <f t="shared" si="2"/>
        <v>0</v>
      </c>
      <c r="N21" s="168">
        <v>21</v>
      </c>
      <c r="O21" s="169">
        <v>4</v>
      </c>
      <c r="P21" s="14" t="s">
        <v>110</v>
      </c>
    </row>
    <row r="22" spans="1:16" s="14" customFormat="1" ht="13.5" customHeight="1">
      <c r="A22" s="162" t="s">
        <v>128</v>
      </c>
      <c r="B22" s="162" t="s">
        <v>106</v>
      </c>
      <c r="C22" s="162" t="s">
        <v>107</v>
      </c>
      <c r="D22" s="163" t="s">
        <v>113</v>
      </c>
      <c r="E22" s="164" t="s">
        <v>129</v>
      </c>
      <c r="F22" s="162" t="s">
        <v>109</v>
      </c>
      <c r="G22" s="165">
        <v>230</v>
      </c>
      <c r="H22" s="166">
        <v>0</v>
      </c>
      <c r="I22" s="166">
        <f t="shared" si="0"/>
        <v>0</v>
      </c>
      <c r="J22" s="167">
        <v>0</v>
      </c>
      <c r="K22" s="165">
        <f t="shared" si="1"/>
        <v>0</v>
      </c>
      <c r="L22" s="167">
        <v>0</v>
      </c>
      <c r="M22" s="165">
        <f t="shared" si="2"/>
        <v>0</v>
      </c>
      <c r="N22" s="168">
        <v>21</v>
      </c>
      <c r="O22" s="169">
        <v>4</v>
      </c>
      <c r="P22" s="14" t="s">
        <v>110</v>
      </c>
    </row>
    <row r="23" spans="1:16" s="14" customFormat="1" ht="13.5" customHeight="1">
      <c r="A23" s="162" t="s">
        <v>130</v>
      </c>
      <c r="B23" s="162" t="s">
        <v>106</v>
      </c>
      <c r="C23" s="162" t="s">
        <v>107</v>
      </c>
      <c r="D23" s="163" t="s">
        <v>116</v>
      </c>
      <c r="E23" s="164" t="s">
        <v>131</v>
      </c>
      <c r="F23" s="162" t="s">
        <v>109</v>
      </c>
      <c r="G23" s="165">
        <v>1280</v>
      </c>
      <c r="H23" s="166">
        <v>0</v>
      </c>
      <c r="I23" s="166">
        <f t="shared" si="0"/>
        <v>0</v>
      </c>
      <c r="J23" s="167">
        <v>0</v>
      </c>
      <c r="K23" s="165">
        <f t="shared" si="1"/>
        <v>0</v>
      </c>
      <c r="L23" s="167">
        <v>0</v>
      </c>
      <c r="M23" s="165">
        <f t="shared" si="2"/>
        <v>0</v>
      </c>
      <c r="N23" s="168">
        <v>21</v>
      </c>
      <c r="O23" s="169">
        <v>4</v>
      </c>
      <c r="P23" s="14" t="s">
        <v>110</v>
      </c>
    </row>
    <row r="24" spans="1:24" s="14" customFormat="1" ht="13.5" customHeight="1">
      <c r="A24" s="162" t="s">
        <v>132</v>
      </c>
      <c r="B24" s="162" t="s">
        <v>106</v>
      </c>
      <c r="C24" s="162" t="s">
        <v>107</v>
      </c>
      <c r="D24" s="163" t="s">
        <v>119</v>
      </c>
      <c r="E24" s="164" t="s">
        <v>133</v>
      </c>
      <c r="F24" s="162" t="s">
        <v>109</v>
      </c>
      <c r="G24" s="165">
        <v>1280</v>
      </c>
      <c r="H24" s="166">
        <v>0</v>
      </c>
      <c r="I24" s="166">
        <f t="shared" si="0"/>
        <v>0</v>
      </c>
      <c r="J24" s="167">
        <v>0</v>
      </c>
      <c r="K24" s="165">
        <f t="shared" si="1"/>
        <v>0</v>
      </c>
      <c r="L24" s="167">
        <v>0</v>
      </c>
      <c r="M24" s="165">
        <f t="shared" si="2"/>
        <v>0</v>
      </c>
      <c r="N24" s="168">
        <v>21</v>
      </c>
      <c r="O24" s="169">
        <v>4</v>
      </c>
      <c r="P24" s="14" t="s">
        <v>110</v>
      </c>
      <c r="X24" s="14">
        <f>59400/6600</f>
        <v>9</v>
      </c>
    </row>
    <row r="25" spans="1:16" s="14" customFormat="1" ht="24" customHeight="1">
      <c r="A25" s="162" t="s">
        <v>111</v>
      </c>
      <c r="B25" s="162" t="s">
        <v>106</v>
      </c>
      <c r="C25" s="162" t="s">
        <v>107</v>
      </c>
      <c r="D25" s="163" t="s">
        <v>122</v>
      </c>
      <c r="E25" s="164" t="s">
        <v>134</v>
      </c>
      <c r="F25" s="162" t="s">
        <v>109</v>
      </c>
      <c r="G25" s="165">
        <v>1280</v>
      </c>
      <c r="H25" s="166">
        <v>0</v>
      </c>
      <c r="I25" s="166">
        <f t="shared" si="0"/>
        <v>0</v>
      </c>
      <c r="J25" s="167">
        <v>0</v>
      </c>
      <c r="K25" s="165">
        <f t="shared" si="1"/>
        <v>0</v>
      </c>
      <c r="L25" s="167">
        <v>0</v>
      </c>
      <c r="M25" s="165">
        <f t="shared" si="2"/>
        <v>0</v>
      </c>
      <c r="N25" s="168">
        <v>21</v>
      </c>
      <c r="O25" s="169">
        <v>4</v>
      </c>
      <c r="P25" s="14" t="s">
        <v>110</v>
      </c>
    </row>
    <row r="26" spans="1:15" s="14" customFormat="1" ht="33" customHeight="1">
      <c r="A26" s="162" t="s">
        <v>135</v>
      </c>
      <c r="B26" s="162" t="s">
        <v>106</v>
      </c>
      <c r="C26" s="162" t="s">
        <v>107</v>
      </c>
      <c r="D26" s="163"/>
      <c r="E26" s="170" t="s">
        <v>140</v>
      </c>
      <c r="F26" s="171" t="s">
        <v>109</v>
      </c>
      <c r="G26" s="165">
        <f>15*0.75</f>
        <v>11.25</v>
      </c>
      <c r="H26" s="166">
        <v>0</v>
      </c>
      <c r="I26" s="166">
        <f>ROUND(G26*H26,2)</f>
        <v>0</v>
      </c>
      <c r="J26" s="167">
        <v>1</v>
      </c>
      <c r="K26" s="165">
        <f>G26*J26</f>
        <v>11.25</v>
      </c>
      <c r="L26" s="167">
        <v>1</v>
      </c>
      <c r="M26" s="165">
        <f>G26*L26</f>
        <v>11.25</v>
      </c>
      <c r="N26" s="168">
        <v>22</v>
      </c>
      <c r="O26" s="169"/>
    </row>
    <row r="27" spans="1:15" s="14" customFormat="1" ht="24" customHeight="1">
      <c r="A27" s="162">
        <v>13</v>
      </c>
      <c r="B27" s="162" t="s">
        <v>106</v>
      </c>
      <c r="C27" s="162" t="s">
        <v>107</v>
      </c>
      <c r="D27" s="163"/>
      <c r="E27" s="170" t="s">
        <v>139</v>
      </c>
      <c r="F27" s="171" t="s">
        <v>138</v>
      </c>
      <c r="G27" s="165">
        <f>11.25/4.5*1.02</f>
        <v>2.55</v>
      </c>
      <c r="H27" s="166">
        <v>0</v>
      </c>
      <c r="I27" s="166">
        <f>ROUND(G27*H27,2)</f>
        <v>0</v>
      </c>
      <c r="J27" s="167">
        <v>2</v>
      </c>
      <c r="K27" s="165">
        <f>G27*J27</f>
        <v>5.1</v>
      </c>
      <c r="L27" s="167">
        <v>2</v>
      </c>
      <c r="M27" s="165">
        <f>G27*L27</f>
        <v>5.1</v>
      </c>
      <c r="N27" s="168">
        <v>23</v>
      </c>
      <c r="O27" s="169"/>
    </row>
    <row r="28" spans="1:16" s="14" customFormat="1" ht="13.5" customHeight="1">
      <c r="A28" s="162">
        <v>14</v>
      </c>
      <c r="B28" s="162" t="s">
        <v>106</v>
      </c>
      <c r="C28" s="162" t="s">
        <v>107</v>
      </c>
      <c r="D28" s="163" t="s">
        <v>125</v>
      </c>
      <c r="E28" s="164" t="s">
        <v>136</v>
      </c>
      <c r="F28" s="162" t="s">
        <v>109</v>
      </c>
      <c r="G28" s="165">
        <v>1280</v>
      </c>
      <c r="H28" s="166">
        <v>0</v>
      </c>
      <c r="I28" s="166">
        <f t="shared" si="0"/>
        <v>0</v>
      </c>
      <c r="J28" s="167">
        <v>0</v>
      </c>
      <c r="K28" s="165">
        <f t="shared" si="1"/>
        <v>0</v>
      </c>
      <c r="L28" s="167">
        <v>0</v>
      </c>
      <c r="M28" s="165">
        <f t="shared" si="2"/>
        <v>0</v>
      </c>
      <c r="N28" s="168">
        <v>21</v>
      </c>
      <c r="O28" s="169">
        <v>4</v>
      </c>
      <c r="P28" s="14" t="s">
        <v>110</v>
      </c>
    </row>
    <row r="29" spans="1:16" s="14" customFormat="1" ht="13.5" customHeight="1">
      <c r="A29" s="162">
        <v>15</v>
      </c>
      <c r="B29" s="162" t="s">
        <v>106</v>
      </c>
      <c r="C29" s="162" t="s">
        <v>107</v>
      </c>
      <c r="D29" s="163" t="s">
        <v>128</v>
      </c>
      <c r="E29" s="164" t="s">
        <v>137</v>
      </c>
      <c r="F29" s="162" t="s">
        <v>138</v>
      </c>
      <c r="G29" s="165">
        <v>678</v>
      </c>
      <c r="H29" s="166">
        <v>0</v>
      </c>
      <c r="I29" s="166">
        <f t="shared" si="0"/>
        <v>0</v>
      </c>
      <c r="J29" s="167">
        <v>0</v>
      </c>
      <c r="K29" s="165">
        <f t="shared" si="1"/>
        <v>0</v>
      </c>
      <c r="L29" s="167">
        <v>0</v>
      </c>
      <c r="M29" s="165">
        <f t="shared" si="2"/>
        <v>0</v>
      </c>
      <c r="N29" s="168">
        <v>21</v>
      </c>
      <c r="O29" s="169">
        <v>4</v>
      </c>
      <c r="P29" s="14" t="s">
        <v>110</v>
      </c>
    </row>
    <row r="30" spans="5:13" s="145" customFormat="1" ht="12.75" customHeight="1">
      <c r="E30" s="146" t="s">
        <v>85</v>
      </c>
      <c r="I30" s="147">
        <f>I13</f>
        <v>0</v>
      </c>
      <c r="K30" s="148">
        <f>K13</f>
        <v>16.35</v>
      </c>
      <c r="M30" s="148">
        <f>M13</f>
        <v>16.35</v>
      </c>
    </row>
    <row r="36" ht="11.25" customHeight="1">
      <c r="H36" s="2">
        <f>28960*1.21</f>
        <v>35041.6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1200" verticalDpi="12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Anděrová Anna (MHMP, MZO)</cp:lastModifiedBy>
  <dcterms:created xsi:type="dcterms:W3CDTF">2014-12-08T06:41:04Z</dcterms:created>
  <dcterms:modified xsi:type="dcterms:W3CDTF">2014-12-10T10:54:47Z</dcterms:modified>
  <cp:category/>
  <cp:version/>
  <cp:contentType/>
  <cp:contentStatus/>
</cp:coreProperties>
</file>