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35-004 - Přípojky inžen..." sheetId="1" r:id="rId1"/>
  </sheets>
  <externalReferences>
    <externalReference r:id="rId4"/>
  </externalReferences>
  <definedNames>
    <definedName name="body_kapitoly">#REF!</definedName>
    <definedName name="body_list_rkap">#REF!</definedName>
    <definedName name="body_rozpocty_rozpocty">#REF!</definedName>
    <definedName name="body_sumpolozky.0">#REF!</definedName>
    <definedName name="body_sumpolozky.1">#REF!</definedName>
    <definedName name="body_sumpolozky.2">#REF!</definedName>
    <definedName name="body_typy.0">#REF!</definedName>
    <definedName name="body_typy.1">#REF!</definedName>
    <definedName name="body_typy.2">#REF!</definedName>
    <definedName name="end_rozpocty_rozpocty">#REF!</definedName>
    <definedName name="Excel_BuiltIn__FilterDatabase_1">#REF!</definedName>
    <definedName name="_xlnm.Print_Titles" localSheetId="0">'1035-004 - Přípojky inžen...'!$79:$79</definedName>
    <definedName name="_xlnm.Print_Area" localSheetId="0">'1035-004 - Přípojky inžen...'!$C$4:$P$33,'1035-004 - Přípojky inžen...'!$C$39:$Q$63,'1035-004 - Přípojky inžen...'!$C$69:$R$247</definedName>
    <definedName name="sum_kapitoly.0">#REF!</definedName>
    <definedName name="sum_kapitoly.1">#REF!</definedName>
    <definedName name="sum_kapitoly.2">#REF!</definedName>
    <definedName name="sum_list_rkap">#REF!</definedName>
    <definedName name="top_list_rkap">#REF!</definedName>
  </definedNames>
  <calcPr fullCalcOnLoad="1"/>
</workbook>
</file>

<file path=xl/sharedStrings.xml><?xml version="1.0" encoding="utf-8"?>
<sst xmlns="http://schemas.openxmlformats.org/spreadsheetml/2006/main" count="1474" uniqueCount="398">
  <si>
    <t>-915563017</t>
  </si>
  <si>
    <t>512</t>
  </si>
  <si>
    <t>1</t>
  </si>
  <si>
    <t>ROZPOCET</t>
  </si>
  <si>
    <t>2</t>
  </si>
  <si>
    <t>K</t>
  </si>
  <si>
    <t>základní</t>
  </si>
  <si>
    <t>kpl</t>
  </si>
  <si>
    <t>identifikační štítky a označení</t>
  </si>
  <si>
    <t>003</t>
  </si>
  <si>
    <t>53</t>
  </si>
  <si>
    <t>1317608351</t>
  </si>
  <si>
    <t>Kamerové zkoušky dešťové kanalizace</t>
  </si>
  <si>
    <t>001</t>
  </si>
  <si>
    <t>52</t>
  </si>
  <si>
    <t>D</t>
  </si>
  <si>
    <t>4</t>
  </si>
  <si>
    <t xml:space="preserve">    O01 - Ostatní</t>
  </si>
  <si>
    <t>0</t>
  </si>
  <si>
    <t>OST - Ostatní</t>
  </si>
  <si>
    <t>PP</t>
  </si>
  <si>
    <t>Demontáž lapačů střešních splavenin DN 125</t>
  </si>
  <si>
    <t>-1258849500</t>
  </si>
  <si>
    <t>16</t>
  </si>
  <si>
    <t>CS ÚRS 2013 01</t>
  </si>
  <si>
    <t>kus</t>
  </si>
  <si>
    <t>Demontáž lapače střešních splavenin DN 125</t>
  </si>
  <si>
    <t>721242804</t>
  </si>
  <si>
    <t>51</t>
  </si>
  <si>
    <t>Lapače střešních splavenin z polypropylenu (PP) DN 125 (HL 600/2)</t>
  </si>
  <si>
    <t>-1988647581</t>
  </si>
  <si>
    <t>Lapač střešních splavenin z PP se zápachovou klapkou a lapacím košem DN 125</t>
  </si>
  <si>
    <t>721242116</t>
  </si>
  <si>
    <t>50</t>
  </si>
  <si>
    <t xml:space="preserve">    721 - Zdravotechnika - vnitřní kanalizace</t>
  </si>
  <si>
    <t>PSV - Práce a dodávky PSV</t>
  </si>
  <si>
    <t>Přesun hmot pro trubní vedení hloubené z trub z plastických hmot nebo sklolaminátových pro vodovody nebo kanalizace v otevřeném výkopu dopravní vzdálenost do 15 m</t>
  </si>
  <si>
    <t>1433274965</t>
  </si>
  <si>
    <t>t</t>
  </si>
  <si>
    <t>Přesun hmot pro trubní vedení z trub z plastických hmot otevřený výkop</t>
  </si>
  <si>
    <t>998276101</t>
  </si>
  <si>
    <t>49</t>
  </si>
  <si>
    <t>Poplatek za uložení stavebního odpadu na skládce (skládkovné) z asfaltových povrchů</t>
  </si>
  <si>
    <t>1664757282</t>
  </si>
  <si>
    <t>Poplatek za uložení odpadu z asfaltových povrchů na skládce (skládkovné)</t>
  </si>
  <si>
    <t>997221845</t>
  </si>
  <si>
    <t>48</t>
  </si>
  <si>
    <t>Nakládání na dopravní prostředky pro vodorovnou dopravu suti</t>
  </si>
  <si>
    <t>-1959585563</t>
  </si>
  <si>
    <t>Nakládání suti na dopravní prostředky pro vodorovnou dopravu</t>
  </si>
  <si>
    <t>997221611</t>
  </si>
  <si>
    <t>47</t>
  </si>
  <si>
    <t>VV</t>
  </si>
  <si>
    <t>41,137*9 'Přepočtené koeficientem množství</t>
  </si>
  <si>
    <t>P</t>
  </si>
  <si>
    <t>Poznámka k položce:
odvoz do 10 km</t>
  </si>
  <si>
    <t>Vodorovná doprava suti bez naložení, ale se složením a s hrubým urovnáním Příplatek k ceně za každý další i započatý 1 km přes 1 km</t>
  </si>
  <si>
    <t>874780301</t>
  </si>
  <si>
    <t>Příplatek ZKD 1 km u vodorovné dopravy suti ze sypkých materiálů</t>
  </si>
  <si>
    <t>997221559</t>
  </si>
  <si>
    <t>46</t>
  </si>
  <si>
    <t>Vodorovná doprava suti bez naložení, ale se složením a s hrubým urovnáním ze sypkých materiálů, na vzdálenost do 1 km</t>
  </si>
  <si>
    <t>-1618144901</t>
  </si>
  <si>
    <t>Vodorovná doprava suti ze sypkých materiálů do 1 km</t>
  </si>
  <si>
    <t>997221551</t>
  </si>
  <si>
    <t>45</t>
  </si>
  <si>
    <t xml:space="preserve">    99 - Přesun hmot</t>
  </si>
  <si>
    <t>-1</t>
  </si>
  <si>
    <t>22*2+205*2</t>
  </si>
  <si>
    <t>Řezání stávajícího živičného krytu nebo podkladu hloubky přes 50 do 100 mm</t>
  </si>
  <si>
    <t>-645466647</t>
  </si>
  <si>
    <t>m</t>
  </si>
  <si>
    <t>Řezání stávajícího živičného krytu hl do 100 mm</t>
  </si>
  <si>
    <t>919735112</t>
  </si>
  <si>
    <t>44</t>
  </si>
  <si>
    <t xml:space="preserve">    9 - Ostatní konstrukce a práce-bourání</t>
  </si>
  <si>
    <t>Tlakové zkoušky vodou zabezpečení konců potrubí při tlakových zkouškách DN do 300</t>
  </si>
  <si>
    <t>751900503</t>
  </si>
  <si>
    <t>Zabezpečení konců potrubí DN do 300 při tlakových zkouškách vodou</t>
  </si>
  <si>
    <t>892372111</t>
  </si>
  <si>
    <t>43</t>
  </si>
  <si>
    <t>26+165+220</t>
  </si>
  <si>
    <t>Tlakové zkoušky vodou na potrubí DN do 80</t>
  </si>
  <si>
    <t>224763234</t>
  </si>
  <si>
    <t>Tlaková zkouška vodou potrubí do 80</t>
  </si>
  <si>
    <t>892241111</t>
  </si>
  <si>
    <t>42</t>
  </si>
  <si>
    <t>26+165</t>
  </si>
  <si>
    <t>Proplach a desinfekce vodovodního potrubí DN od 40 do 70</t>
  </si>
  <si>
    <t>789921639</t>
  </si>
  <si>
    <t>892233121</t>
  </si>
  <si>
    <t>41</t>
  </si>
  <si>
    <t>220+120</t>
  </si>
  <si>
    <t>179533338</t>
  </si>
  <si>
    <t>tlaková zkouška plynového potrubí</t>
  </si>
  <si>
    <t>892001</t>
  </si>
  <si>
    <t>40</t>
  </si>
  <si>
    <t>-1843447492</t>
  </si>
  <si>
    <t>ks</t>
  </si>
  <si>
    <t>kompletní dodávka a montáž napojení T kus pro plynové potrubí</t>
  </si>
  <si>
    <t>89010</t>
  </si>
  <si>
    <t>39</t>
  </si>
  <si>
    <t>1529609283</t>
  </si>
  <si>
    <t>kompletní dodávka a montžá přechodový kus PE/OC</t>
  </si>
  <si>
    <t>89009</t>
  </si>
  <si>
    <t>38</t>
  </si>
  <si>
    <t>-1703020978</t>
  </si>
  <si>
    <t>kompletní dodávka a montáž plynové potrubí HD PE 1600 x 14,6</t>
  </si>
  <si>
    <t>89008</t>
  </si>
  <si>
    <t>37</t>
  </si>
  <si>
    <t>1211180326</t>
  </si>
  <si>
    <t>kompletní dodávka a montáž potrubí plynové PE SDR 11 50 x 6,9 mm</t>
  </si>
  <si>
    <t>89007</t>
  </si>
  <si>
    <t>36</t>
  </si>
  <si>
    <t>Poznámka k položce:
cena zahrnuje kompletní provedení vč. vystrojení, zapojení a potřebných zkoušek</t>
  </si>
  <si>
    <t>-1596377607</t>
  </si>
  <si>
    <t>kompletní dodávka a montáž čerpací šachty vč. čerpadla</t>
  </si>
  <si>
    <t>89006</t>
  </si>
  <si>
    <t>35</t>
  </si>
  <si>
    <t>1694973932</t>
  </si>
  <si>
    <t>Kompletní dodávka a montáž kanalizační šachta hl. cca 2 m průměr 1 000 vč. poklopu</t>
  </si>
  <si>
    <t>89005</t>
  </si>
  <si>
    <t>34</t>
  </si>
  <si>
    <t>Součet</t>
  </si>
  <si>
    <t>220</t>
  </si>
  <si>
    <t>30+180</t>
  </si>
  <si>
    <t>-1262083517</t>
  </si>
  <si>
    <t>výstražná folie + identifiakční vodič</t>
  </si>
  <si>
    <t>89004</t>
  </si>
  <si>
    <t>33</t>
  </si>
  <si>
    <t>175251258</t>
  </si>
  <si>
    <t>kompletní dodávka amontáž zahradní hydrant pro odkalení a odvzdušnění</t>
  </si>
  <si>
    <t>89003</t>
  </si>
  <si>
    <t>32</t>
  </si>
  <si>
    <t>1459395302</t>
  </si>
  <si>
    <t>kompletní dodávka a montáž navrtávcí pas DN 32 s přípojkovým uzávěrem</t>
  </si>
  <si>
    <t>89002</t>
  </si>
  <si>
    <t>31</t>
  </si>
  <si>
    <t>920468973</t>
  </si>
  <si>
    <t>kompletení dodávka a montáž vodoměrné šachty vč. vodoměrné sestavy</t>
  </si>
  <si>
    <t>89001</t>
  </si>
  <si>
    <t>30</t>
  </si>
  <si>
    <t>Kanalizační potrubí z tvrdého PVC systém KG v otevřeném výkopu ve sklonu do 20 %, tuhost třídy SN 8 DN 200</t>
  </si>
  <si>
    <t>1994044647</t>
  </si>
  <si>
    <t>Kanalizační potrubí z tvrdého PVC-systém KG tuhost třídy SN8 DN200</t>
  </si>
  <si>
    <t>871355221</t>
  </si>
  <si>
    <t>29</t>
  </si>
  <si>
    <t>220,000*1,1</t>
  </si>
  <si>
    <t>538385137</t>
  </si>
  <si>
    <t>M</t>
  </si>
  <si>
    <t>8</t>
  </si>
  <si>
    <t>potrubí kanalizační PE HD  50 x 4,6 mm</t>
  </si>
  <si>
    <t>2861382201</t>
  </si>
  <si>
    <t>28</t>
  </si>
  <si>
    <t>"tlaková kanalizace"  220</t>
  </si>
  <si>
    <t>Montáž potrubí z plastických hmot v otevřeném výkopu, z tlakových trubek polyetylenových PE svařených vnějšího průměru 50 mm</t>
  </si>
  <si>
    <t>-1988716081</t>
  </si>
  <si>
    <t>Montáž potrubí z trubek z tlakového polyetylénu otevřený výkop svařovaných vnější průměr 50 mm</t>
  </si>
  <si>
    <t>871181121R</t>
  </si>
  <si>
    <t>27</t>
  </si>
  <si>
    <t>191,000*1,1</t>
  </si>
  <si>
    <t>trubky z polyetylénu vodovodní potrubí PE100  SDR 11 PN16 tyče 6 m,  12 m, návin 100 m 40 x 3,7 mm, tyče + návin</t>
  </si>
  <si>
    <t>1189207282</t>
  </si>
  <si>
    <t>potrubí vodovodní PE100 PN16 SDR11 6 m, 100 m, 40 x 3,7 mm</t>
  </si>
  <si>
    <t>286131110</t>
  </si>
  <si>
    <t>26</t>
  </si>
  <si>
    <t>"domovní část vodovodní přípojky"  165</t>
  </si>
  <si>
    <t>"veřejná část vodovodní přípojky"  26</t>
  </si>
  <si>
    <t>Montáž potrubí z plastických hmot v otevřeném výkopu, z tlakových trubek polyetylenových PE svařených vnějšího průměru 40 mm</t>
  </si>
  <si>
    <t>-452920501</t>
  </si>
  <si>
    <t>Montáž potrubí z trubek z tlakového polyetylénu otevřený výkop svařovaných vnější průměr 40 mm</t>
  </si>
  <si>
    <t>871171121</t>
  </si>
  <si>
    <t>25</t>
  </si>
  <si>
    <t xml:space="preserve">    8 - Trubní vedení</t>
  </si>
  <si>
    <t>komunikace</t>
  </si>
  <si>
    <t>Asfaltový beton vrstva obrusná ACO 11 (ABS) s rozprostřením a se zhutněním z nemodifikovaného asfaltu v pruhu šířky do 3 m tř. II, po zhutnění tl. 40 mm</t>
  </si>
  <si>
    <t>571159937</t>
  </si>
  <si>
    <t>m2</t>
  </si>
  <si>
    <t>Asfaltový beton vrstva obrusná ACO 11 (ABS) tř. II tl 40 mm š do 3 m z nemodifikovaného asfaltu</t>
  </si>
  <si>
    <t>577134211</t>
  </si>
  <si>
    <t>24</t>
  </si>
  <si>
    <t>Postřik živičný spojovací bez posypu kamenivem z asfaltu silničního, v množství od 0,50 do 0,70 kg/m2</t>
  </si>
  <si>
    <t>186908060</t>
  </si>
  <si>
    <t>Postřik živičný spojovací z asfaltu v množství do 0,70 kg/m2</t>
  </si>
  <si>
    <t>573211111</t>
  </si>
  <si>
    <t>23</t>
  </si>
  <si>
    <t>komunikce</t>
  </si>
  <si>
    <t>Postřik živičný infiltrační z asfaltu silničního s posypem kamenivem, v množství 0,60 kg/m2</t>
  </si>
  <si>
    <t>387195973</t>
  </si>
  <si>
    <t>Postřik živičný infiltrační s posypem z asfaltu množství 0,60 kg/m2</t>
  </si>
  <si>
    <t>573111111</t>
  </si>
  <si>
    <t>22</t>
  </si>
  <si>
    <t>chodník</t>
  </si>
  <si>
    <t>Vyspravení krytu komunikací po překopech inženýrských sítí plochy do 15 m2 asfaltovým betonem ACO (AB), po zhutnění tl. přes 30 do 50 mm</t>
  </si>
  <si>
    <t>-108136214</t>
  </si>
  <si>
    <t>Vyspravení krytu komunikací po překopech plochy do 15 m2 asfaltovým betonem ACO (AB) tl 50 mm</t>
  </si>
  <si>
    <t>572340111</t>
  </si>
  <si>
    <t>21</t>
  </si>
  <si>
    <t>Vyspravení krytu komunikací po překopech inženýrských sítí plochy do 15 m2 živičnou směsí z kameniva těženého nebo ze štěrkopísku obaleného asfaltem po zhutnění tl. přes 20 do 50 mm</t>
  </si>
  <si>
    <t>1894022219</t>
  </si>
  <si>
    <t>Vyspravení krytu komunikací po překopech plochy do 15 m2 obalovaným kamenivem tl 50 mm</t>
  </si>
  <si>
    <t>572330111</t>
  </si>
  <si>
    <t>20</t>
  </si>
  <si>
    <t xml:space="preserve">Podklad z kameniva zpevněného cementem bez dilatačních spár, s rozprostřením a zhutněním KSC I, </t>
  </si>
  <si>
    <t>1813598172</t>
  </si>
  <si>
    <t>Podklad z kameniva zpevněného cementem KSC I tl 70 mm</t>
  </si>
  <si>
    <t>567122111R</t>
  </si>
  <si>
    <t>19</t>
  </si>
  <si>
    <t>komunikace+chodník</t>
  </si>
  <si>
    <t>Vyspravení podkladu po překopech inženýrských sítí plochy do 15 m2 s rozprostřením a zhutněním štěrkodrtí tl. 200 mm</t>
  </si>
  <si>
    <t>-375364984</t>
  </si>
  <si>
    <t>Vyspravení podkladu po překopech ing sítí plochy do 15 m2 štěrkodrtí tl. 200 mm</t>
  </si>
  <si>
    <t>566901133</t>
  </si>
  <si>
    <t>18</t>
  </si>
  <si>
    <t>Asfaltový beton vrstva podkladní ACP 16 (obalované kamenivo střednězrnné - OKS) s rozprostřením a zhutněním v pruhu šířky do 3 m, po zhutnění tl. 70 mm</t>
  </si>
  <si>
    <t>-1397653306</t>
  </si>
  <si>
    <t>Asfaltový beton vrstva podkladní ACP 16 (obalované kamenivo OKS) tl 70 mm š do 3 m</t>
  </si>
  <si>
    <t>565155111</t>
  </si>
  <si>
    <t>17</t>
  </si>
  <si>
    <t xml:space="preserve">    5 - Komunikace</t>
  </si>
  <si>
    <t>lože</t>
  </si>
  <si>
    <t>"plynovodní přípojka"  8+3</t>
  </si>
  <si>
    <t>"prodloužení řádu"  66+22</t>
  </si>
  <si>
    <t>"domovní plynovod"  24+8</t>
  </si>
  <si>
    <t>"domovní část kanalizační přípojky"  200+66</t>
  </si>
  <si>
    <t>"veřejná část kanalizační přípojky"  32+11</t>
  </si>
  <si>
    <t>"domovní část vodovdní přípojky" 50+17</t>
  </si>
  <si>
    <t>"veřejná část vodovodu"  8+3</t>
  </si>
  <si>
    <t>Lože pod potrubí, stoky a drobné objekty v otevřeném výkopu z písku a štěrkopísku do 63 mm</t>
  </si>
  <si>
    <t>-535997495</t>
  </si>
  <si>
    <t>m3</t>
  </si>
  <si>
    <t>Lože pod potrubí otevřený výkop ze štěrkopísku</t>
  </si>
  <si>
    <t>451573111</t>
  </si>
  <si>
    <t xml:space="preserve">    4 - Vodorovné konstrukce</t>
  </si>
  <si>
    <t>zásyp</t>
  </si>
  <si>
    <t>rýha-lože</t>
  </si>
  <si>
    <t>Zásyp sypaninou z jakékoliv horniny s uložením výkopku ve vrstvách se zhutněním jam, šachet, rýh nebo kolem objektů v těchto vykopávkách</t>
  </si>
  <si>
    <t>947329648</t>
  </si>
  <si>
    <t>Zásyp jam, šachet rýh nebo kolem objektů sypaninou se zhutněním</t>
  </si>
  <si>
    <t>174101101</t>
  </si>
  <si>
    <t>15</t>
  </si>
  <si>
    <t>odvoz*1,5</t>
  </si>
  <si>
    <t>Uložení sypaniny poplatek za uložení sypaniny na skládce ( skládkovné )</t>
  </si>
  <si>
    <t>-1411950942</t>
  </si>
  <si>
    <t>Poplatek za uložení odpadu ze sypaniny na skládce (skládkovné)</t>
  </si>
  <si>
    <t>171201211</t>
  </si>
  <si>
    <t>14</t>
  </si>
  <si>
    <t>odvoz</t>
  </si>
  <si>
    <t>Uložení sypaniny na skládky</t>
  </si>
  <si>
    <t>-561140820</t>
  </si>
  <si>
    <t>171201201</t>
  </si>
  <si>
    <t>13</t>
  </si>
  <si>
    <t>-zásyp</t>
  </si>
  <si>
    <t>rýha</t>
  </si>
  <si>
    <t>Vodorovné přemístění výkopku nebo sypaniny po suchu na obvyklém dopravním prostředku, bez naložení výkopku, avšak se složením bez rozhrnutí z horniny tř. 1 až 4 na vzdálenost přes 9 000 do 10 000 m</t>
  </si>
  <si>
    <t>-87833360</t>
  </si>
  <si>
    <t>Vodorovné přemístění do 10000 m výkopku/sypaniny z horniny tř. 1 až 4</t>
  </si>
  <si>
    <t>162701105</t>
  </si>
  <si>
    <t>12</t>
  </si>
  <si>
    <t>Svislé přemístění výkopku bez naložení do dopravní nádoby avšak s vyprázdněním dopravní nádoby na hromadu nebo do dopravního prostředku z horniny tř. 1 až 4, při hloubce výkopu přes 1 do 2,5 m</t>
  </si>
  <si>
    <t>1638625707</t>
  </si>
  <si>
    <t>Svislé přemístění výkopku z horniny tř. 1 až 4 hl výkopu do 2,5 m</t>
  </si>
  <si>
    <t>161101101</t>
  </si>
  <si>
    <t>11</t>
  </si>
  <si>
    <t>Odstranění pažení a rozepření stěn rýh pro podzemní vedení s uložením materiálu na vzdálenost do 3 m od kraje výkopu příložné, hloubky do 2 m</t>
  </si>
  <si>
    <t>-844390237</t>
  </si>
  <si>
    <t>Odstranění příložného pažení a rozepření stěn rýh hl do 2 m</t>
  </si>
  <si>
    <t>151101111</t>
  </si>
  <si>
    <t>10</t>
  </si>
  <si>
    <t>"plynovodní přípojka"  20</t>
  </si>
  <si>
    <t>"prodloužení řádu"  470</t>
  </si>
  <si>
    <t>"domovní plynovod"  80</t>
  </si>
  <si>
    <t>"domovní část kanalizační přípojky"  550</t>
  </si>
  <si>
    <t>"veřejná část kanalizační přípojky"  50</t>
  </si>
  <si>
    <t>"domovní část vodovdní přípojky" 330</t>
  </si>
  <si>
    <t>"veřejná část vodovodu"  58</t>
  </si>
  <si>
    <t>Zřízení pažení a rozepření stěn rýh pro podzemní vedení pro všechny šířky rýhy příložné pro jakoukoliv mezerovitost, hloubky do 2 m</t>
  </si>
  <si>
    <t>-663981650</t>
  </si>
  <si>
    <t>Zřízení příložného pažení a rozepření stěn rýh hl do 2 m</t>
  </si>
  <si>
    <t>151101101</t>
  </si>
  <si>
    <t>9</t>
  </si>
  <si>
    <t>Hloubení zapažených i nezapažených rýh šířky přes 600 do 2 000 mm s urovnáním dna do předepsaného profilu a spádu v hornině tř. 3 Příplatek k cenám za lepivost horniny tř. 3</t>
  </si>
  <si>
    <t>1626159040</t>
  </si>
  <si>
    <t>Příplatek za lepivost k hloubení rýh š do 2000 mm v hornině tř. 3</t>
  </si>
  <si>
    <t>132201209</t>
  </si>
  <si>
    <t>"plynovodní přípojka"  17*1*1,5</t>
  </si>
  <si>
    <t>"prodloužení řádu"  123*1*1,8</t>
  </si>
  <si>
    <t>"domovní plynovod"  80*1*1,5</t>
  </si>
  <si>
    <t>"domovní část kanalizační přípojky"  264*1*2,5</t>
  </si>
  <si>
    <t>"veřejná část kanalizační přípojky"  42*1*2,5</t>
  </si>
  <si>
    <t>"domovní část vodovdní přípojky" 212*1*1,8</t>
  </si>
  <si>
    <t>"veřejná část vodovodu"  33,3*1*1,8</t>
  </si>
  <si>
    <t>Hloubení zapažených i nezapažených rýh šířky přes 600 do 2 000 mm s urovnáním dna do předepsaného profilu a spádu v hornině tř. 3 přes 100 do 1 000 m3</t>
  </si>
  <si>
    <t>154648446</t>
  </si>
  <si>
    <t>Hloubení rýh š do 2000 mm v hornině tř. 3 objemu do 1000 m3</t>
  </si>
  <si>
    <t>132201202</t>
  </si>
  <si>
    <t>7</t>
  </si>
  <si>
    <t>rýha*0,15</t>
  </si>
  <si>
    <t>Příplatek k cenám hloubených vykopávek za ztížení vykopávky v blízkosti podzemního vedení nebo výbušnin pro jakoukoliv třídu horniny</t>
  </si>
  <si>
    <t>255930257</t>
  </si>
  <si>
    <t>Příplatek za ztížení vykopávky v blízkosti pozemního vedení</t>
  </si>
  <si>
    <t>130001101</t>
  </si>
  <si>
    <t>6</t>
  </si>
  <si>
    <t>3</t>
  </si>
  <si>
    <t>Mezisoučet</t>
  </si>
  <si>
    <t>"komunikace"  22</t>
  </si>
  <si>
    <t>"chodník"  205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</si>
  <si>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</si>
  <si>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-2008401586</t>
  </si>
  <si>
    <t>Odstranění podkladu pl přes 50 do 200 m2 živičných tl 100 mm</t>
  </si>
  <si>
    <t>113107182</t>
  </si>
  <si>
    <t>5</t>
  </si>
  <si>
    <t>Spálení odstraněných křovin a stromů na hromadách průměru kmene do 100 mm pro jakoukoliv plochu</t>
  </si>
  <si>
    <t>-1566931920</t>
  </si>
  <si>
    <t>Spálení křovin a stromů průměru kmene do 100 mm</t>
  </si>
  <si>
    <t>111201401</t>
  </si>
  <si>
    <t>Odstranění křovin a stromů s odstraněním kořenů průměru kmene do 100 mm do sklonu terénu 1 : 5, při celkové ploše do 1 000 m2</t>
  </si>
  <si>
    <t>412636258</t>
  </si>
  <si>
    <t>Odstranění křovin a stromů průměru kmene do 100 mm i s kořeny z celkové plochy do 1000 m2</t>
  </si>
  <si>
    <t>111201101</t>
  </si>
  <si>
    <t>1469753121</t>
  </si>
  <si>
    <t>soub</t>
  </si>
  <si>
    <t>obnovení zelených ploch po výkopech pro přípíjoky, výsadba keřů</t>
  </si>
  <si>
    <t>111010</t>
  </si>
  <si>
    <t>20+20+20</t>
  </si>
  <si>
    <t>Poznámka k položce:
cena zahruje kompletní provedení vč. startovací a cílové jámy</t>
  </si>
  <si>
    <t>1482282983</t>
  </si>
  <si>
    <t>zřízení protlaku pod komunikací</t>
  </si>
  <si>
    <t>111009</t>
  </si>
  <si>
    <t xml:space="preserve">    1 - Zemní práce</t>
  </si>
  <si>
    <t>HSV - Práce a dodávky HSV</t>
  </si>
  <si>
    <t>Náklady soupisu celkem</t>
  </si>
  <si>
    <t>Suť Celkem [t]</t>
  </si>
  <si>
    <t>J. suť [t]</t>
  </si>
  <si>
    <t>Hmotnost
celkem [t]</t>
  </si>
  <si>
    <t>J. hmotnost
[t]</t>
  </si>
  <si>
    <t>Nh celkem [h]</t>
  </si>
  <si>
    <t>J. Nh [h]</t>
  </si>
  <si>
    <t>DPH</t>
  </si>
  <si>
    <t>Poznámka</t>
  </si>
  <si>
    <t>Cenová soustava</t>
  </si>
  <si>
    <t>Cena celkem
[CZK]</t>
  </si>
  <si>
    <t>J.cena [CZK]</t>
  </si>
  <si>
    <t>Množství</t>
  </si>
  <si>
    <t>MJ</t>
  </si>
  <si>
    <t>Popis</t>
  </si>
  <si>
    <t>Kód</t>
  </si>
  <si>
    <t>Typ</t>
  </si>
  <si>
    <t>PČ</t>
  </si>
  <si>
    <t>Uchazeč:</t>
  </si>
  <si>
    <t>Projektant:</t>
  </si>
  <si>
    <t>Zadavatel:</t>
  </si>
  <si>
    <t>Datum:</t>
  </si>
  <si>
    <t>Místo:</t>
  </si>
  <si>
    <t>Objekt:</t>
  </si>
  <si>
    <t>Stavba:</t>
  </si>
  <si>
    <t>SOUPIS PRACÍ</t>
  </si>
  <si>
    <t>Cena celkem [CZK]</t>
  </si>
  <si>
    <t>Kód dílu - Popis</t>
  </si>
  <si>
    <t>REKAPITULACE ČLENĚNÍ SOUPISU PRACÍ</t>
  </si>
  <si>
    <t>CZK</t>
  </si>
  <si>
    <t>v</t>
  </si>
  <si>
    <t>Cena s DPH</t>
  </si>
  <si>
    <t>ze</t>
  </si>
  <si>
    <t>nulová</t>
  </si>
  <si>
    <t>sníž. přenesená</t>
  </si>
  <si>
    <t>zákl. přenesená</t>
  </si>
  <si>
    <t>snížená</t>
  </si>
  <si>
    <t>Cena bez DPH</t>
  </si>
  <si>
    <t>Poznámka:</t>
  </si>
  <si>
    <t>DIČ:</t>
  </si>
  <si>
    <t>Ing. Oldřich Bělina</t>
  </si>
  <si>
    <t>IČ:</t>
  </si>
  <si>
    <t>Lesy hl. Města Prahy, Páčská 1885, Praha 10</t>
  </si>
  <si>
    <t>Praha 10 Záběhlice</t>
  </si>
  <si>
    <t>801 61</t>
  </si>
  <si>
    <t>KSO:</t>
  </si>
  <si>
    <t>1055,44</t>
  </si>
  <si>
    <t>zpětný zásyp</t>
  </si>
  <si>
    <t>1035-004 - Přípojky inženýrských sítí</t>
  </si>
  <si>
    <t>1573,44</t>
  </si>
  <si>
    <t>výkop rýhy</t>
  </si>
  <si>
    <t>518</t>
  </si>
  <si>
    <t xml:space="preserve"> </t>
  </si>
  <si>
    <t>pískové lože</t>
  </si>
  <si>
    <t>False</t>
  </si>
  <si>
    <t>v ---  níže se nacházejí doplnkové a pomocné údaje k sestavám  --- v</t>
  </si>
  <si>
    <t>KRYCÍ LIST SOUPISU</t>
  </si>
  <si>
    <t>205</t>
  </si>
  <si>
    <t>{5FD4195B-6CA8-4E0E-96C0-4A42D72D7460}</t>
  </si>
  <si>
    <t>&gt;&gt;  skryté sloupce  &lt;&lt;</t>
  </si>
  <si>
    <t>optimalizováno pro tisk sestav ve formátu A4 - na výšku</t>
  </si>
  <si>
    <t>Rekapitulace stavby</t>
  </si>
  <si>
    <t>Zpět na list:</t>
  </si>
  <si>
    <t>3) Soupis prací</t>
  </si>
  <si>
    <t>2) Rekapitulace</t>
  </si>
  <si>
    <t>1) Krycí list soupisu</t>
  </si>
  <si>
    <t>List obsahuje: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</si>
</sst>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00;\-#,##0.00000"/>
    <numFmt numFmtId="166" formatCode="#,##0.000;\-#,##0.000"/>
    <numFmt numFmtId="167" formatCode="dd\.mm\.yyyy"/>
    <numFmt numFmtId="168" formatCode="0.00%;\-0.00%"/>
  </numFmts>
  <fonts count="62">
    <font>
      <sz val="8"/>
      <name val="Trebuchet MS"/>
      <family val="0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b/>
      <sz val="8"/>
      <name val="Trebuchet MS"/>
      <family val="0"/>
    </font>
    <font>
      <sz val="8"/>
      <color indexed="16"/>
      <name val="Trebuchet MS"/>
      <family val="0"/>
    </font>
    <font>
      <b/>
      <sz val="12"/>
      <color indexed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6"/>
      <name val="Trebuchet MS"/>
      <family val="0"/>
    </font>
    <font>
      <sz val="10"/>
      <name val="Trebuchet MS"/>
      <family val="0"/>
    </font>
    <font>
      <sz val="12"/>
      <name val="Trebuchet MS"/>
      <family val="0"/>
    </font>
    <font>
      <b/>
      <sz val="10"/>
      <name val="Trebuchet MS"/>
      <family val="0"/>
    </font>
    <font>
      <sz val="8"/>
      <color indexed="48"/>
      <name val="Trebuchet MS"/>
      <family val="0"/>
    </font>
    <font>
      <u val="single"/>
      <sz val="8"/>
      <color indexed="30"/>
      <name val="Trebuchet MS"/>
      <family val="0"/>
    </font>
    <font>
      <u val="single"/>
      <sz val="10"/>
      <color indexed="30"/>
      <name val="Trebuchet MS"/>
      <family val="2"/>
    </font>
    <font>
      <sz val="10"/>
      <color indexed="16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 style="hair">
        <color indexed="55"/>
      </top>
      <bottom/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6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165" fontId="3" fillId="0" borderId="16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166" fontId="10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6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5" fontId="14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left" vertical="center"/>
    </xf>
    <xf numFmtId="165" fontId="14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right" vertical="center"/>
    </xf>
    <xf numFmtId="0" fontId="18" fillId="34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0" fillId="0" borderId="2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ont="1" applyFill="1" applyAlignment="1" applyProtection="1">
      <alignment horizontal="left" vertical="top"/>
      <protection/>
    </xf>
    <xf numFmtId="0" fontId="61" fillId="35" borderId="0" xfId="36" applyFont="1" applyFill="1" applyAlignment="1" applyProtection="1">
      <alignment horizontal="left" vertical="center"/>
      <protection/>
    </xf>
    <xf numFmtId="0" fontId="20" fillId="35" borderId="0" xfId="0" applyFont="1" applyFill="1" applyAlignment="1" applyProtection="1">
      <alignment horizontal="left" vertical="center"/>
      <protection/>
    </xf>
    <xf numFmtId="0" fontId="26" fillId="35" borderId="0" xfId="0" applyFont="1" applyFill="1" applyAlignment="1" applyProtection="1">
      <alignment horizontal="left" vertical="center"/>
      <protection/>
    </xf>
    <xf numFmtId="0" fontId="2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61" fillId="35" borderId="0" xfId="36" applyFont="1" applyFill="1" applyAlignment="1" applyProtection="1">
      <alignment horizontal="center" vertical="center"/>
      <protection/>
    </xf>
    <xf numFmtId="164" fontId="1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3" borderId="15" xfId="0" applyNumberFormat="1" applyFont="1" applyFill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164" fontId="10" fillId="33" borderId="15" xfId="0" applyNumberFormat="1" applyFont="1" applyFill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7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7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0" fontId="1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18" fillId="34" borderId="29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7E4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77E4D.tmp" descr="C:\KROSplusData\System\Temp\rad77E4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kaz%20vymer_straznice%20Milicov_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034-001 - Vedlejší a ost..."/>
      <sheetName val="1035-004 - Přípojky inžen..."/>
      <sheetName val="Pokyny pro vyplnění"/>
    </sheetNames>
    <sheetDataSet>
      <sheetData sheetId="0">
        <row r="6">
          <cell r="K6" t="str">
            <v>001034 - Stavební úpravy a zateplení objektu STRÁŽNICE MILÍČOV</v>
          </cell>
        </row>
        <row r="8">
          <cell r="AN8" t="str">
            <v>06.06.2013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8"/>
  <sheetViews>
    <sheetView showGridLines="0" tabSelected="1" zoomScale="110" zoomScaleNormal="110" zoomScalePageLayoutView="0" workbookViewId="0" topLeftCell="A1">
      <pane ySplit="1" topLeftCell="A139" activePane="bottomLeft" state="frozen"/>
      <selection pane="topLeft" activeCell="A1" sqref="A1"/>
      <selection pane="bottomLeft" activeCell="K154" sqref="K154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5.660156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105" customFormat="1" ht="22.5" customHeight="1">
      <c r="A1" s="107"/>
      <c r="B1" s="109"/>
      <c r="C1" s="109"/>
      <c r="D1" s="110" t="s">
        <v>397</v>
      </c>
      <c r="E1" s="109"/>
      <c r="F1" s="108" t="s">
        <v>396</v>
      </c>
      <c r="G1" s="108"/>
      <c r="H1" s="120" t="s">
        <v>395</v>
      </c>
      <c r="I1" s="120"/>
      <c r="J1" s="120"/>
      <c r="K1" s="120"/>
      <c r="L1" s="108" t="s">
        <v>394</v>
      </c>
      <c r="M1" s="108"/>
      <c r="N1" s="109"/>
      <c r="O1" s="110" t="s">
        <v>393</v>
      </c>
      <c r="P1" s="109"/>
      <c r="Q1" s="109"/>
      <c r="R1" s="109"/>
      <c r="S1" s="108" t="s">
        <v>392</v>
      </c>
      <c r="T1" s="108"/>
      <c r="U1" s="107"/>
      <c r="V1" s="107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3:56" s="2" customFormat="1" ht="37.5" customHeight="1">
      <c r="C2" s="157" t="s">
        <v>391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1" t="s">
        <v>390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2" t="s">
        <v>389</v>
      </c>
      <c r="AZ2" s="3" t="s">
        <v>192</v>
      </c>
      <c r="BA2" s="3" t="s">
        <v>383</v>
      </c>
      <c r="BB2" s="3" t="s">
        <v>383</v>
      </c>
      <c r="BC2" s="3" t="s">
        <v>388</v>
      </c>
      <c r="BD2" s="3" t="s">
        <v>4</v>
      </c>
    </row>
    <row r="3" spans="2:56" s="2" customFormat="1" ht="7.5" customHeight="1"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2"/>
      <c r="AT3" s="2" t="s">
        <v>4</v>
      </c>
      <c r="AZ3" s="3" t="s">
        <v>174</v>
      </c>
      <c r="BA3" s="3" t="s">
        <v>383</v>
      </c>
      <c r="BB3" s="3" t="s">
        <v>383</v>
      </c>
      <c r="BC3" s="3" t="s">
        <v>191</v>
      </c>
      <c r="BD3" s="3" t="s">
        <v>4</v>
      </c>
    </row>
    <row r="4" spans="2:56" s="2" customFormat="1" ht="37.5" customHeight="1">
      <c r="B4" s="100"/>
      <c r="C4" s="137" t="s">
        <v>387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58"/>
      <c r="T4" s="101" t="s">
        <v>386</v>
      </c>
      <c r="AT4" s="2" t="s">
        <v>385</v>
      </c>
      <c r="AZ4" s="3" t="s">
        <v>220</v>
      </c>
      <c r="BA4" s="3" t="s">
        <v>384</v>
      </c>
      <c r="BB4" s="3" t="s">
        <v>230</v>
      </c>
      <c r="BC4" s="3" t="s">
        <v>382</v>
      </c>
      <c r="BD4" s="3" t="s">
        <v>4</v>
      </c>
    </row>
    <row r="5" spans="2:56" s="2" customFormat="1" ht="7.5" customHeight="1">
      <c r="B5" s="100"/>
      <c r="R5" s="99"/>
      <c r="AZ5" s="3" t="s">
        <v>247</v>
      </c>
      <c r="BA5" s="3" t="s">
        <v>383</v>
      </c>
      <c r="BB5" s="3" t="s">
        <v>383</v>
      </c>
      <c r="BC5" s="3" t="s">
        <v>382</v>
      </c>
      <c r="BD5" s="3" t="s">
        <v>4</v>
      </c>
    </row>
    <row r="6" spans="2:56" s="2" customFormat="1" ht="13.5" customHeight="1">
      <c r="B6" s="100"/>
      <c r="D6" s="72" t="s">
        <v>355</v>
      </c>
      <c r="F6" s="138" t="str">
        <f>'[1]Rekapitulace stavby'!$K$6</f>
        <v>001034 - Stavební úpravy a zateplení objektu STRÁŽNICE MILÍČOV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99"/>
      <c r="AZ6" s="3" t="s">
        <v>253</v>
      </c>
      <c r="BA6" s="3" t="s">
        <v>381</v>
      </c>
      <c r="BB6" s="3" t="s">
        <v>230</v>
      </c>
      <c r="BC6" s="3" t="s">
        <v>380</v>
      </c>
      <c r="BD6" s="3" t="s">
        <v>4</v>
      </c>
    </row>
    <row r="7" spans="2:56" s="3" customFormat="1" ht="17.25" customHeight="1">
      <c r="B7" s="4"/>
      <c r="D7" s="73" t="s">
        <v>354</v>
      </c>
      <c r="F7" s="139" t="s">
        <v>379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77"/>
      <c r="AZ7" s="3" t="s">
        <v>234</v>
      </c>
      <c r="BA7" s="3" t="s">
        <v>378</v>
      </c>
      <c r="BB7" s="3" t="s">
        <v>230</v>
      </c>
      <c r="BC7" s="3" t="s">
        <v>377</v>
      </c>
      <c r="BD7" s="3" t="s">
        <v>4</v>
      </c>
    </row>
    <row r="8" spans="2:18" s="3" customFormat="1" ht="12" customHeight="1">
      <c r="B8" s="4"/>
      <c r="R8" s="77"/>
    </row>
    <row r="9" spans="2:18" s="3" customFormat="1" ht="15" customHeight="1">
      <c r="B9" s="4"/>
      <c r="D9" s="72" t="s">
        <v>376</v>
      </c>
      <c r="F9" s="71" t="s">
        <v>375</v>
      </c>
      <c r="R9" s="77"/>
    </row>
    <row r="10" spans="2:18" s="3" customFormat="1" ht="15" customHeight="1">
      <c r="B10" s="4"/>
      <c r="D10" s="72" t="s">
        <v>353</v>
      </c>
      <c r="F10" s="71" t="s">
        <v>374</v>
      </c>
      <c r="M10" s="72" t="s">
        <v>352</v>
      </c>
      <c r="O10" s="140" t="str">
        <f>'[1]Rekapitulace stavby'!$AN$8</f>
        <v>06.06.2013</v>
      </c>
      <c r="P10" s="117"/>
      <c r="R10" s="77"/>
    </row>
    <row r="11" spans="2:18" s="3" customFormat="1" ht="7.5" customHeight="1">
      <c r="B11" s="4"/>
      <c r="R11" s="77"/>
    </row>
    <row r="12" spans="2:18" s="3" customFormat="1" ht="15" customHeight="1">
      <c r="B12" s="4"/>
      <c r="D12" s="72" t="s">
        <v>351</v>
      </c>
      <c r="M12" s="72" t="s">
        <v>372</v>
      </c>
      <c r="O12" s="141"/>
      <c r="P12" s="117"/>
      <c r="R12" s="77"/>
    </row>
    <row r="13" spans="2:18" s="3" customFormat="1" ht="18" customHeight="1">
      <c r="B13" s="4"/>
      <c r="E13" s="71" t="s">
        <v>373</v>
      </c>
      <c r="M13" s="72" t="s">
        <v>370</v>
      </c>
      <c r="O13" s="141"/>
      <c r="P13" s="117"/>
      <c r="R13" s="77"/>
    </row>
    <row r="14" spans="2:18" s="3" customFormat="1" ht="7.5" customHeight="1">
      <c r="B14" s="4"/>
      <c r="R14" s="77"/>
    </row>
    <row r="15" spans="2:18" s="3" customFormat="1" ht="15" customHeight="1">
      <c r="B15" s="4"/>
      <c r="D15" s="72" t="s">
        <v>349</v>
      </c>
      <c r="M15" s="72" t="s">
        <v>372</v>
      </c>
      <c r="O15" s="141" t="str">
        <f>IF('[1]Rekapitulace stavby'!$AN$13="","",'[1]Rekapitulace stavby'!$AN$13)</f>
        <v>Vyplň údaj</v>
      </c>
      <c r="P15" s="117"/>
      <c r="R15" s="77"/>
    </row>
    <row r="16" spans="2:18" s="3" customFormat="1" ht="18" customHeight="1">
      <c r="B16" s="4"/>
      <c r="E16" s="71" t="str">
        <f>IF('[1]Rekapitulace stavby'!$E$14="","",'[1]Rekapitulace stavby'!$E$14)</f>
        <v>Vyplň údaj</v>
      </c>
      <c r="M16" s="72" t="s">
        <v>370</v>
      </c>
      <c r="O16" s="141" t="str">
        <f>IF('[1]Rekapitulace stavby'!$AN$14="","",'[1]Rekapitulace stavby'!$AN$14)</f>
        <v>Vyplň údaj</v>
      </c>
      <c r="P16" s="117"/>
      <c r="R16" s="77"/>
    </row>
    <row r="17" spans="2:18" s="3" customFormat="1" ht="7.5" customHeight="1">
      <c r="B17" s="4"/>
      <c r="R17" s="77"/>
    </row>
    <row r="18" spans="2:18" s="3" customFormat="1" ht="15" customHeight="1">
      <c r="B18" s="4"/>
      <c r="D18" s="72" t="s">
        <v>350</v>
      </c>
      <c r="M18" s="72" t="s">
        <v>372</v>
      </c>
      <c r="O18" s="141"/>
      <c r="P18" s="117"/>
      <c r="R18" s="77"/>
    </row>
    <row r="19" spans="2:18" s="3" customFormat="1" ht="18" customHeight="1">
      <c r="B19" s="4"/>
      <c r="E19" s="71" t="s">
        <v>371</v>
      </c>
      <c r="M19" s="72" t="s">
        <v>370</v>
      </c>
      <c r="O19" s="141"/>
      <c r="P19" s="117"/>
      <c r="R19" s="77"/>
    </row>
    <row r="20" spans="2:18" s="3" customFormat="1" ht="7.5" customHeight="1">
      <c r="B20" s="4"/>
      <c r="R20" s="77"/>
    </row>
    <row r="21" spans="2:18" s="3" customFormat="1" ht="15" customHeight="1">
      <c r="B21" s="4"/>
      <c r="D21" s="72" t="s">
        <v>369</v>
      </c>
      <c r="R21" s="77"/>
    </row>
    <row r="22" spans="2:18" s="7" customFormat="1" ht="13.5" customHeight="1">
      <c r="B22" s="98"/>
      <c r="E22" s="155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R22" s="97"/>
    </row>
    <row r="23" spans="2:18" s="3" customFormat="1" ht="7.5" customHeight="1">
      <c r="B23" s="4"/>
      <c r="R23" s="77"/>
    </row>
    <row r="24" spans="2:18" s="3" customFormat="1" ht="7.5" customHeight="1">
      <c r="B24" s="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R24" s="77"/>
    </row>
    <row r="25" spans="2:18" s="3" customFormat="1" ht="26.25" customHeight="1">
      <c r="B25" s="4"/>
      <c r="D25" s="96" t="s">
        <v>368</v>
      </c>
      <c r="M25" s="147">
        <f>ROUNDUP($N$80,2)</f>
        <v>0</v>
      </c>
      <c r="N25" s="117"/>
      <c r="O25" s="117"/>
      <c r="P25" s="117"/>
      <c r="R25" s="77"/>
    </row>
    <row r="26" spans="2:18" s="3" customFormat="1" ht="7.5" customHeight="1">
      <c r="B26" s="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R26" s="77"/>
    </row>
    <row r="27" spans="2:18" s="3" customFormat="1" ht="15" customHeight="1">
      <c r="B27" s="4"/>
      <c r="D27" s="95" t="s">
        <v>338</v>
      </c>
      <c r="E27" s="95" t="s">
        <v>6</v>
      </c>
      <c r="F27" s="94">
        <v>0.21</v>
      </c>
      <c r="G27" s="93" t="s">
        <v>363</v>
      </c>
      <c r="H27" s="150">
        <f>SUM($BE$80:$BE$247)</f>
        <v>0</v>
      </c>
      <c r="I27" s="117"/>
      <c r="J27" s="117"/>
      <c r="M27" s="150">
        <f>SUM($BE$80:$BE$247)*$F$27</f>
        <v>0</v>
      </c>
      <c r="N27" s="117"/>
      <c r="O27" s="117"/>
      <c r="P27" s="117"/>
      <c r="R27" s="77"/>
    </row>
    <row r="28" spans="2:18" s="3" customFormat="1" ht="15" customHeight="1">
      <c r="B28" s="4"/>
      <c r="E28" s="95" t="s">
        <v>367</v>
      </c>
      <c r="F28" s="94">
        <v>0.15</v>
      </c>
      <c r="G28" s="93" t="s">
        <v>363</v>
      </c>
      <c r="H28" s="150">
        <f>SUM($BF$80:$BF$247)</f>
        <v>0</v>
      </c>
      <c r="I28" s="117"/>
      <c r="J28" s="117"/>
      <c r="M28" s="150">
        <f>SUM($BF$80:$BF$247)*$F$28</f>
        <v>0</v>
      </c>
      <c r="N28" s="117"/>
      <c r="O28" s="117"/>
      <c r="P28" s="117"/>
      <c r="R28" s="77"/>
    </row>
    <row r="29" spans="2:18" s="3" customFormat="1" ht="15" customHeight="1" hidden="1">
      <c r="B29" s="4"/>
      <c r="E29" s="95" t="s">
        <v>366</v>
      </c>
      <c r="F29" s="94">
        <v>0.21</v>
      </c>
      <c r="G29" s="93" t="s">
        <v>363</v>
      </c>
      <c r="H29" s="150">
        <f>SUM($BG$80:$BG$247)</f>
        <v>0</v>
      </c>
      <c r="I29" s="117"/>
      <c r="J29" s="117"/>
      <c r="M29" s="150">
        <v>0</v>
      </c>
      <c r="N29" s="117"/>
      <c r="O29" s="117"/>
      <c r="P29" s="117"/>
      <c r="R29" s="77"/>
    </row>
    <row r="30" spans="2:18" s="3" customFormat="1" ht="15" customHeight="1" hidden="1">
      <c r="B30" s="4"/>
      <c r="E30" s="95" t="s">
        <v>365</v>
      </c>
      <c r="F30" s="94">
        <v>0.15</v>
      </c>
      <c r="G30" s="93" t="s">
        <v>363</v>
      </c>
      <c r="H30" s="150">
        <f>SUM($BH$80:$BH$247)</f>
        <v>0</v>
      </c>
      <c r="I30" s="117"/>
      <c r="J30" s="117"/>
      <c r="M30" s="150">
        <v>0</v>
      </c>
      <c r="N30" s="117"/>
      <c r="O30" s="117"/>
      <c r="P30" s="117"/>
      <c r="R30" s="77"/>
    </row>
    <row r="31" spans="2:18" s="3" customFormat="1" ht="15" customHeight="1" hidden="1">
      <c r="B31" s="4"/>
      <c r="E31" s="95" t="s">
        <v>364</v>
      </c>
      <c r="F31" s="94">
        <v>0</v>
      </c>
      <c r="G31" s="93" t="s">
        <v>363</v>
      </c>
      <c r="H31" s="150">
        <f>SUM($BI$80:$BI$247)</f>
        <v>0</v>
      </c>
      <c r="I31" s="117"/>
      <c r="J31" s="117"/>
      <c r="M31" s="150">
        <v>0</v>
      </c>
      <c r="N31" s="117"/>
      <c r="O31" s="117"/>
      <c r="P31" s="117"/>
      <c r="R31" s="77"/>
    </row>
    <row r="32" spans="2:18" s="3" customFormat="1" ht="7.5" customHeight="1">
      <c r="B32" s="4"/>
      <c r="R32" s="77"/>
    </row>
    <row r="33" spans="2:18" s="3" customFormat="1" ht="26.25" customHeight="1">
      <c r="B33" s="4"/>
      <c r="C33" s="87"/>
      <c r="D33" s="92" t="s">
        <v>362</v>
      </c>
      <c r="E33" s="89"/>
      <c r="F33" s="89"/>
      <c r="G33" s="91" t="s">
        <v>361</v>
      </c>
      <c r="H33" s="90" t="s">
        <v>360</v>
      </c>
      <c r="I33" s="89"/>
      <c r="J33" s="89"/>
      <c r="K33" s="89"/>
      <c r="L33" s="151">
        <f>ROUNDUP(SUM($M$25:$M$31),2)</f>
        <v>0</v>
      </c>
      <c r="M33" s="152"/>
      <c r="N33" s="152"/>
      <c r="O33" s="152"/>
      <c r="P33" s="153"/>
      <c r="Q33" s="87"/>
      <c r="R33" s="86"/>
    </row>
    <row r="34" spans="2:18" s="3" customFormat="1" ht="15" customHeight="1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6"/>
    </row>
    <row r="38" spans="2:18" s="3" customFormat="1" ht="7.5" customHeight="1">
      <c r="B38" s="7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88"/>
    </row>
    <row r="39" spans="2:18" s="3" customFormat="1" ht="37.5" customHeight="1">
      <c r="B39" s="4"/>
      <c r="C39" s="137" t="s">
        <v>359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54"/>
    </row>
    <row r="40" spans="2:18" s="3" customFormat="1" ht="7.5" customHeight="1">
      <c r="B40" s="4"/>
      <c r="R40" s="77"/>
    </row>
    <row r="41" spans="2:18" s="3" customFormat="1" ht="15" customHeight="1">
      <c r="B41" s="4"/>
      <c r="C41" s="72" t="s">
        <v>355</v>
      </c>
      <c r="F41" s="138" t="str">
        <f>$F$6</f>
        <v>001034 - Stavební úpravy a zateplení objektu STRÁŽNICE MILÍČOV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77"/>
    </row>
    <row r="42" spans="2:18" s="3" customFormat="1" ht="15" customHeight="1">
      <c r="B42" s="4"/>
      <c r="C42" s="73" t="s">
        <v>354</v>
      </c>
      <c r="F42" s="139" t="str">
        <f>$F$7</f>
        <v>1035-004 - Přípojky inženýrských sítí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77"/>
    </row>
    <row r="43" spans="2:18" s="3" customFormat="1" ht="7.5" customHeight="1">
      <c r="B43" s="4"/>
      <c r="R43" s="77"/>
    </row>
    <row r="44" spans="2:18" s="3" customFormat="1" ht="18" customHeight="1">
      <c r="B44" s="4"/>
      <c r="C44" s="72" t="s">
        <v>353</v>
      </c>
      <c r="F44" s="71" t="str">
        <f>$F$10</f>
        <v>Praha 10 Záběhlice</v>
      </c>
      <c r="K44" s="72" t="s">
        <v>352</v>
      </c>
      <c r="M44" s="140" t="str">
        <f>IF($O$10="","",$O$10)</f>
        <v>06.06.2013</v>
      </c>
      <c r="N44" s="117"/>
      <c r="O44" s="117"/>
      <c r="P44" s="117"/>
      <c r="R44" s="77"/>
    </row>
    <row r="45" spans="2:18" s="3" customFormat="1" ht="7.5" customHeight="1">
      <c r="B45" s="4"/>
      <c r="R45" s="77"/>
    </row>
    <row r="46" spans="2:18" s="3" customFormat="1" ht="13.5" customHeight="1">
      <c r="B46" s="4"/>
      <c r="C46" s="72" t="s">
        <v>351</v>
      </c>
      <c r="F46" s="71" t="str">
        <f>$E$13</f>
        <v>Lesy hl. Města Prahy, Páčská 1885, Praha 10</v>
      </c>
      <c r="K46" s="72" t="s">
        <v>350</v>
      </c>
      <c r="M46" s="141" t="str">
        <f>$E$19</f>
        <v>Ing. Oldřich Bělina</v>
      </c>
      <c r="N46" s="117"/>
      <c r="O46" s="117"/>
      <c r="P46" s="117"/>
      <c r="Q46" s="117"/>
      <c r="R46" s="77"/>
    </row>
    <row r="47" spans="2:18" s="3" customFormat="1" ht="15" customHeight="1">
      <c r="B47" s="4"/>
      <c r="C47" s="72" t="s">
        <v>349</v>
      </c>
      <c r="F47" s="71" t="str">
        <f>IF($E$16="","",$E$16)</f>
        <v>Vyplň údaj</v>
      </c>
      <c r="R47" s="77"/>
    </row>
    <row r="48" spans="2:18" s="3" customFormat="1" ht="11.25" customHeight="1">
      <c r="B48" s="4"/>
      <c r="R48" s="77"/>
    </row>
    <row r="49" spans="2:18" s="3" customFormat="1" ht="30" customHeight="1">
      <c r="B49" s="4"/>
      <c r="C49" s="148" t="s">
        <v>358</v>
      </c>
      <c r="D49" s="149"/>
      <c r="E49" s="149"/>
      <c r="F49" s="149"/>
      <c r="G49" s="149"/>
      <c r="H49" s="87"/>
      <c r="I49" s="87"/>
      <c r="J49" s="87"/>
      <c r="K49" s="87"/>
      <c r="L49" s="87"/>
      <c r="M49" s="87"/>
      <c r="N49" s="148" t="s">
        <v>357</v>
      </c>
      <c r="O49" s="149"/>
      <c r="P49" s="149"/>
      <c r="Q49" s="149"/>
      <c r="R49" s="86"/>
    </row>
    <row r="50" spans="2:18" s="3" customFormat="1" ht="11.25" customHeight="1">
      <c r="B50" s="4"/>
      <c r="R50" s="77"/>
    </row>
    <row r="51" spans="2:47" s="3" customFormat="1" ht="30" customHeight="1">
      <c r="B51" s="4"/>
      <c r="C51" s="62" t="s">
        <v>331</v>
      </c>
      <c r="N51" s="147">
        <f>ROUNDUP($N$80,2)</f>
        <v>0</v>
      </c>
      <c r="O51" s="117"/>
      <c r="P51" s="117"/>
      <c r="Q51" s="117"/>
      <c r="R51" s="77"/>
      <c r="AU51" s="3" t="s">
        <v>67</v>
      </c>
    </row>
    <row r="52" spans="2:18" s="82" customFormat="1" ht="25.5" customHeight="1">
      <c r="B52" s="85"/>
      <c r="D52" s="84" t="s">
        <v>330</v>
      </c>
      <c r="N52" s="146">
        <f>ROUNDUP($N$81,2)</f>
        <v>0</v>
      </c>
      <c r="O52" s="145"/>
      <c r="P52" s="145"/>
      <c r="Q52" s="145"/>
      <c r="R52" s="83"/>
    </row>
    <row r="53" spans="2:18" s="78" customFormat="1" ht="20.25" customHeight="1">
      <c r="B53" s="81"/>
      <c r="D53" s="80" t="s">
        <v>329</v>
      </c>
      <c r="N53" s="144">
        <f>ROUNDUP($N$82,2)</f>
        <v>0</v>
      </c>
      <c r="O53" s="145"/>
      <c r="P53" s="145"/>
      <c r="Q53" s="145"/>
      <c r="R53" s="79"/>
    </row>
    <row r="54" spans="2:18" s="78" customFormat="1" ht="20.25" customHeight="1">
      <c r="B54" s="81"/>
      <c r="D54" s="80" t="s">
        <v>233</v>
      </c>
      <c r="N54" s="144">
        <f>ROUNDUP($N$144,2)</f>
        <v>0</v>
      </c>
      <c r="O54" s="145"/>
      <c r="P54" s="145"/>
      <c r="Q54" s="145"/>
      <c r="R54" s="79"/>
    </row>
    <row r="55" spans="2:18" s="78" customFormat="1" ht="20.25" customHeight="1">
      <c r="B55" s="81"/>
      <c r="D55" s="80" t="s">
        <v>219</v>
      </c>
      <c r="N55" s="144">
        <f>ROUNDUP($N$155,2)</f>
        <v>0</v>
      </c>
      <c r="O55" s="145"/>
      <c r="P55" s="145"/>
      <c r="Q55" s="145"/>
      <c r="R55" s="79"/>
    </row>
    <row r="56" spans="2:18" s="78" customFormat="1" ht="20.25" customHeight="1">
      <c r="B56" s="81"/>
      <c r="D56" s="80" t="s">
        <v>173</v>
      </c>
      <c r="N56" s="144">
        <f>ROUNDUP($N$180,2)</f>
        <v>0</v>
      </c>
      <c r="O56" s="145"/>
      <c r="P56" s="145"/>
      <c r="Q56" s="145"/>
      <c r="R56" s="79"/>
    </row>
    <row r="57" spans="2:18" s="78" customFormat="1" ht="20.25" customHeight="1">
      <c r="B57" s="81"/>
      <c r="D57" s="80" t="s">
        <v>75</v>
      </c>
      <c r="N57" s="144">
        <f>ROUNDUP($N$221,2)</f>
        <v>0</v>
      </c>
      <c r="O57" s="145"/>
      <c r="P57" s="145"/>
      <c r="Q57" s="145"/>
      <c r="R57" s="79"/>
    </row>
    <row r="58" spans="2:18" s="78" customFormat="1" ht="20.25" customHeight="1">
      <c r="B58" s="81"/>
      <c r="D58" s="80" t="s">
        <v>66</v>
      </c>
      <c r="N58" s="144">
        <f>ROUNDUP($N$225,2)</f>
        <v>0</v>
      </c>
      <c r="O58" s="145"/>
      <c r="P58" s="145"/>
      <c r="Q58" s="145"/>
      <c r="R58" s="79"/>
    </row>
    <row r="59" spans="2:18" s="82" customFormat="1" ht="25.5" customHeight="1">
      <c r="B59" s="85"/>
      <c r="D59" s="84" t="s">
        <v>35</v>
      </c>
      <c r="N59" s="146">
        <f>ROUNDUP($N$238,2)</f>
        <v>0</v>
      </c>
      <c r="O59" s="145"/>
      <c r="P59" s="145"/>
      <c r="Q59" s="145"/>
      <c r="R59" s="83"/>
    </row>
    <row r="60" spans="2:18" s="78" customFormat="1" ht="20.25" customHeight="1">
      <c r="B60" s="81"/>
      <c r="D60" s="80" t="s">
        <v>34</v>
      </c>
      <c r="N60" s="144">
        <f>ROUNDUP($N$239,2)</f>
        <v>0</v>
      </c>
      <c r="O60" s="145"/>
      <c r="P60" s="145"/>
      <c r="Q60" s="145"/>
      <c r="R60" s="79"/>
    </row>
    <row r="61" spans="2:18" s="82" customFormat="1" ht="25.5" customHeight="1">
      <c r="B61" s="85"/>
      <c r="D61" s="84" t="s">
        <v>19</v>
      </c>
      <c r="N61" s="146">
        <f>ROUNDUP($N$244,2)</f>
        <v>0</v>
      </c>
      <c r="O61" s="145"/>
      <c r="P61" s="145"/>
      <c r="Q61" s="145"/>
      <c r="R61" s="83"/>
    </row>
    <row r="62" spans="2:18" s="78" customFormat="1" ht="20.25" customHeight="1">
      <c r="B62" s="81"/>
      <c r="D62" s="80" t="s">
        <v>17</v>
      </c>
      <c r="N62" s="144">
        <f>ROUNDUP($N$245,2)</f>
        <v>0</v>
      </c>
      <c r="O62" s="145"/>
      <c r="P62" s="145"/>
      <c r="Q62" s="145"/>
      <c r="R62" s="79"/>
    </row>
    <row r="63" spans="2:18" s="3" customFormat="1" ht="22.5" customHeight="1">
      <c r="B63" s="4"/>
      <c r="R63" s="77"/>
    </row>
    <row r="64" spans="2:18" s="3" customFormat="1" ht="7.5" customHeight="1"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76"/>
    </row>
    <row r="68" spans="2:19" s="3" customFormat="1" ht="7.5" customHeight="1">
      <c r="B68" s="75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4"/>
    </row>
    <row r="69" spans="2:19" s="3" customFormat="1" ht="37.5" customHeight="1">
      <c r="B69" s="4"/>
      <c r="C69" s="137" t="s">
        <v>356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4"/>
    </row>
    <row r="70" spans="2:19" s="3" customFormat="1" ht="7.5" customHeight="1">
      <c r="B70" s="4"/>
      <c r="S70" s="4"/>
    </row>
    <row r="71" spans="2:19" s="3" customFormat="1" ht="15" customHeight="1">
      <c r="B71" s="4"/>
      <c r="C71" s="72" t="s">
        <v>355</v>
      </c>
      <c r="F71" s="138" t="str">
        <f>$F$6</f>
        <v>001034 - Stavební úpravy a zateplení objektu STRÁŽNICE MILÍČOV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S71" s="4"/>
    </row>
    <row r="72" spans="2:19" s="3" customFormat="1" ht="15" customHeight="1">
      <c r="B72" s="4"/>
      <c r="C72" s="73" t="s">
        <v>354</v>
      </c>
      <c r="F72" s="139" t="str">
        <f>$F$7</f>
        <v>1035-004 - Přípojky inženýrských sítí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S72" s="4"/>
    </row>
    <row r="73" spans="2:19" s="3" customFormat="1" ht="7.5" customHeight="1">
      <c r="B73" s="4"/>
      <c r="S73" s="4"/>
    </row>
    <row r="74" spans="2:19" s="3" customFormat="1" ht="18" customHeight="1">
      <c r="B74" s="4"/>
      <c r="C74" s="72" t="s">
        <v>353</v>
      </c>
      <c r="F74" s="71" t="str">
        <f>$F$10</f>
        <v>Praha 10 Záběhlice</v>
      </c>
      <c r="K74" s="72" t="s">
        <v>352</v>
      </c>
      <c r="M74" s="140" t="str">
        <f>IF($O$10="","",$O$10)</f>
        <v>06.06.2013</v>
      </c>
      <c r="N74" s="117"/>
      <c r="O74" s="117"/>
      <c r="P74" s="117"/>
      <c r="S74" s="4"/>
    </row>
    <row r="75" spans="2:19" s="3" customFormat="1" ht="7.5" customHeight="1">
      <c r="B75" s="4"/>
      <c r="S75" s="4"/>
    </row>
    <row r="76" spans="2:19" s="3" customFormat="1" ht="13.5" customHeight="1">
      <c r="B76" s="4"/>
      <c r="C76" s="72" t="s">
        <v>351</v>
      </c>
      <c r="F76" s="71" t="str">
        <f>$E$13</f>
        <v>Lesy hl. Města Prahy, Páčská 1885, Praha 10</v>
      </c>
      <c r="K76" s="72" t="s">
        <v>350</v>
      </c>
      <c r="M76" s="141" t="str">
        <f>$E$19</f>
        <v>Ing. Oldřich Bělina</v>
      </c>
      <c r="N76" s="117"/>
      <c r="O76" s="117"/>
      <c r="P76" s="117"/>
      <c r="Q76" s="117"/>
      <c r="S76" s="4"/>
    </row>
    <row r="77" spans="2:19" s="3" customFormat="1" ht="15" customHeight="1">
      <c r="B77" s="4"/>
      <c r="C77" s="72" t="s">
        <v>349</v>
      </c>
      <c r="F77" s="71" t="str">
        <f>IF($E$16="","",$E$16)</f>
        <v>Vyplň údaj</v>
      </c>
      <c r="S77" s="4"/>
    </row>
    <row r="78" spans="2:19" s="3" customFormat="1" ht="11.25" customHeight="1">
      <c r="B78" s="4"/>
      <c r="S78" s="4"/>
    </row>
    <row r="79" spans="2:27" s="63" customFormat="1" ht="30" customHeight="1">
      <c r="B79" s="67"/>
      <c r="C79" s="70" t="s">
        <v>348</v>
      </c>
      <c r="D79" s="69" t="s">
        <v>347</v>
      </c>
      <c r="E79" s="69" t="s">
        <v>346</v>
      </c>
      <c r="F79" s="142" t="s">
        <v>345</v>
      </c>
      <c r="G79" s="143"/>
      <c r="H79" s="143"/>
      <c r="I79" s="143"/>
      <c r="J79" s="69" t="s">
        <v>344</v>
      </c>
      <c r="K79" s="69" t="s">
        <v>343</v>
      </c>
      <c r="L79" s="142" t="s">
        <v>342</v>
      </c>
      <c r="M79" s="143"/>
      <c r="N79" s="142" t="s">
        <v>341</v>
      </c>
      <c r="O79" s="143"/>
      <c r="P79" s="143"/>
      <c r="Q79" s="143"/>
      <c r="R79" s="68" t="s">
        <v>340</v>
      </c>
      <c r="S79" s="67"/>
      <c r="T79" s="66" t="s">
        <v>339</v>
      </c>
      <c r="U79" s="65" t="s">
        <v>338</v>
      </c>
      <c r="V79" s="65" t="s">
        <v>337</v>
      </c>
      <c r="W79" s="65" t="s">
        <v>336</v>
      </c>
      <c r="X79" s="65" t="s">
        <v>335</v>
      </c>
      <c r="Y79" s="65" t="s">
        <v>334</v>
      </c>
      <c r="Z79" s="65" t="s">
        <v>333</v>
      </c>
      <c r="AA79" s="64" t="s">
        <v>332</v>
      </c>
    </row>
    <row r="80" spans="2:63" s="3" customFormat="1" ht="30" customHeight="1">
      <c r="B80" s="4"/>
      <c r="C80" s="62" t="s">
        <v>331</v>
      </c>
      <c r="N80" s="121">
        <f>$BK$80</f>
        <v>0</v>
      </c>
      <c r="O80" s="117"/>
      <c r="P80" s="117"/>
      <c r="Q80" s="117"/>
      <c r="S80" s="4"/>
      <c r="T80" s="61"/>
      <c r="U80" s="59"/>
      <c r="V80" s="59"/>
      <c r="W80" s="60">
        <f>$W$81+$W$238+$W$244</f>
        <v>0</v>
      </c>
      <c r="X80" s="59"/>
      <c r="Y80" s="60">
        <f>$Y$81+$Y$238+$Y$244</f>
        <v>142.24660199999997</v>
      </c>
      <c r="Z80" s="59"/>
      <c r="AA80" s="58">
        <f>$AA$81+$AA$238+$AA$244</f>
        <v>41.137339999999995</v>
      </c>
      <c r="AT80" s="3" t="s">
        <v>15</v>
      </c>
      <c r="AU80" s="3" t="s">
        <v>67</v>
      </c>
      <c r="BK80" s="57">
        <f>$BK$81+$BK$238+$BK$244</f>
        <v>0</v>
      </c>
    </row>
    <row r="81" spans="2:63" s="22" customFormat="1" ht="38.25" customHeight="1">
      <c r="B81" s="28"/>
      <c r="D81" s="30" t="s">
        <v>330</v>
      </c>
      <c r="N81" s="115">
        <f>$BK$81</f>
        <v>0</v>
      </c>
      <c r="O81" s="114"/>
      <c r="P81" s="114"/>
      <c r="Q81" s="114"/>
      <c r="S81" s="28"/>
      <c r="T81" s="27"/>
      <c r="W81" s="26">
        <f>$W$82+$W$144+$W$155+$W$180+$W$221+$W$225</f>
        <v>0</v>
      </c>
      <c r="Y81" s="26">
        <f>$Y$82+$Y$144+$Y$155+$Y$180+$Y$221+$Y$225</f>
        <v>142.24360199999998</v>
      </c>
      <c r="AA81" s="25">
        <f>$AA$82+$AA$144+$AA$155+$AA$180+$AA$221+$AA$225</f>
        <v>41.086999999999996</v>
      </c>
      <c r="AR81" s="24" t="s">
        <v>2</v>
      </c>
      <c r="AT81" s="24" t="s">
        <v>15</v>
      </c>
      <c r="AU81" s="24" t="s">
        <v>18</v>
      </c>
      <c r="AY81" s="24" t="s">
        <v>3</v>
      </c>
      <c r="BK81" s="23">
        <f>$BK$82+$BK$144+$BK$155+$BK$180+$BK$221+$BK$225</f>
        <v>0</v>
      </c>
    </row>
    <row r="82" spans="2:63" s="22" customFormat="1" ht="20.25" customHeight="1">
      <c r="B82" s="28"/>
      <c r="D82" s="29" t="s">
        <v>329</v>
      </c>
      <c r="N82" s="113">
        <f>$BK$82</f>
        <v>0</v>
      </c>
      <c r="O82" s="114"/>
      <c r="P82" s="114"/>
      <c r="Q82" s="114"/>
      <c r="S82" s="28"/>
      <c r="T82" s="27"/>
      <c r="W82" s="26">
        <f>SUM($W$83:$W$143)</f>
        <v>0</v>
      </c>
      <c r="Y82" s="26">
        <f>SUM($Y$83:$Y$143)</f>
        <v>1.3141200000000002</v>
      </c>
      <c r="AA82" s="25">
        <f>SUM($AA$83:$AA$143)</f>
        <v>41.086999999999996</v>
      </c>
      <c r="AR82" s="24" t="s">
        <v>2</v>
      </c>
      <c r="AT82" s="24" t="s">
        <v>15</v>
      </c>
      <c r="AU82" s="24" t="s">
        <v>2</v>
      </c>
      <c r="AY82" s="24" t="s">
        <v>3</v>
      </c>
      <c r="BK82" s="23">
        <f>SUM($BK$83:$BK$143)</f>
        <v>0</v>
      </c>
    </row>
    <row r="83" spans="2:65" s="3" customFormat="1" ht="13.5" customHeight="1">
      <c r="B83" s="4"/>
      <c r="C83" s="21" t="s">
        <v>2</v>
      </c>
      <c r="D83" s="21" t="s">
        <v>5</v>
      </c>
      <c r="E83" s="17" t="s">
        <v>328</v>
      </c>
      <c r="F83" s="118" t="s">
        <v>327</v>
      </c>
      <c r="G83" s="119"/>
      <c r="H83" s="119"/>
      <c r="I83" s="119"/>
      <c r="J83" s="16" t="s">
        <v>71</v>
      </c>
      <c r="K83" s="15">
        <v>60</v>
      </c>
      <c r="L83" s="126"/>
      <c r="M83" s="119"/>
      <c r="N83" s="127">
        <f>ROUND($L$83*$K$83,2)</f>
        <v>0</v>
      </c>
      <c r="O83" s="119"/>
      <c r="P83" s="119"/>
      <c r="Q83" s="119"/>
      <c r="R83" s="14"/>
      <c r="S83" s="4"/>
      <c r="T83" s="13"/>
      <c r="U83" s="20" t="s">
        <v>6</v>
      </c>
      <c r="X83" s="19">
        <v>0</v>
      </c>
      <c r="Y83" s="19">
        <f>$X$83*$K$83</f>
        <v>0</v>
      </c>
      <c r="Z83" s="19">
        <v>0</v>
      </c>
      <c r="AA83" s="18">
        <f>$Z$83*$K$83</f>
        <v>0</v>
      </c>
      <c r="AR83" s="7" t="s">
        <v>16</v>
      </c>
      <c r="AT83" s="7" t="s">
        <v>5</v>
      </c>
      <c r="AU83" s="7" t="s">
        <v>4</v>
      </c>
      <c r="AY83" s="3" t="s">
        <v>3</v>
      </c>
      <c r="BE83" s="8">
        <f>IF($U$83="základní",$N$83,0)</f>
        <v>0</v>
      </c>
      <c r="BF83" s="8">
        <f>IF($U$83="snížená",$N$83,0)</f>
        <v>0</v>
      </c>
      <c r="BG83" s="8">
        <f>IF($U$83="zákl. přenesená",$N$83,0)</f>
        <v>0</v>
      </c>
      <c r="BH83" s="8">
        <f>IF($U$83="sníž. přenesená",$N$83,0)</f>
        <v>0</v>
      </c>
      <c r="BI83" s="8">
        <f>IF($U$83="nulová",$N$83,0)</f>
        <v>0</v>
      </c>
      <c r="BJ83" s="7" t="s">
        <v>2</v>
      </c>
      <c r="BK83" s="8">
        <f>ROUND($L$83*$K$83,2)</f>
        <v>0</v>
      </c>
      <c r="BL83" s="7" t="s">
        <v>16</v>
      </c>
      <c r="BM83" s="7" t="s">
        <v>326</v>
      </c>
    </row>
    <row r="84" spans="2:47" s="3" customFormat="1" ht="24.75" customHeight="1">
      <c r="B84" s="4"/>
      <c r="F84" s="128" t="s">
        <v>325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4"/>
      <c r="T84" s="32"/>
      <c r="AA84" s="31"/>
      <c r="AT84" s="3" t="s">
        <v>54</v>
      </c>
      <c r="AU84" s="3" t="s">
        <v>4</v>
      </c>
    </row>
    <row r="85" spans="2:51" s="3" customFormat="1" ht="13.5" customHeight="1">
      <c r="B85" s="36"/>
      <c r="E85" s="33"/>
      <c r="F85" s="124" t="s">
        <v>324</v>
      </c>
      <c r="G85" s="125"/>
      <c r="H85" s="125"/>
      <c r="I85" s="125"/>
      <c r="K85" s="37">
        <v>60</v>
      </c>
      <c r="S85" s="36"/>
      <c r="T85" s="35"/>
      <c r="AA85" s="34"/>
      <c r="AT85" s="33" t="s">
        <v>52</v>
      </c>
      <c r="AU85" s="33" t="s">
        <v>4</v>
      </c>
      <c r="AV85" s="33" t="s">
        <v>4</v>
      </c>
      <c r="AW85" s="33" t="s">
        <v>67</v>
      </c>
      <c r="AX85" s="33" t="s">
        <v>2</v>
      </c>
      <c r="AY85" s="33" t="s">
        <v>3</v>
      </c>
    </row>
    <row r="86" spans="2:65" s="3" customFormat="1" ht="24" customHeight="1">
      <c r="B86" s="4"/>
      <c r="C86" s="21" t="s">
        <v>4</v>
      </c>
      <c r="D86" s="21" t="s">
        <v>5</v>
      </c>
      <c r="E86" s="17" t="s">
        <v>323</v>
      </c>
      <c r="F86" s="118" t="s">
        <v>322</v>
      </c>
      <c r="G86" s="119"/>
      <c r="H86" s="119"/>
      <c r="I86" s="119"/>
      <c r="J86" s="16" t="s">
        <v>321</v>
      </c>
      <c r="K86" s="15">
        <v>1</v>
      </c>
      <c r="L86" s="126"/>
      <c r="M86" s="119"/>
      <c r="N86" s="127">
        <f>ROUND($L$86*$K$86,2)</f>
        <v>0</v>
      </c>
      <c r="O86" s="119"/>
      <c r="P86" s="119"/>
      <c r="Q86" s="119"/>
      <c r="R86" s="14"/>
      <c r="S86" s="4"/>
      <c r="T86" s="13"/>
      <c r="U86" s="20" t="s">
        <v>6</v>
      </c>
      <c r="X86" s="19">
        <v>0</v>
      </c>
      <c r="Y86" s="19">
        <f>$X$86*$K$86</f>
        <v>0</v>
      </c>
      <c r="Z86" s="19">
        <v>0</v>
      </c>
      <c r="AA86" s="18">
        <f>$Z$86*$K$86</f>
        <v>0</v>
      </c>
      <c r="AR86" s="7" t="s">
        <v>16</v>
      </c>
      <c r="AT86" s="7" t="s">
        <v>5</v>
      </c>
      <c r="AU86" s="7" t="s">
        <v>4</v>
      </c>
      <c r="AY86" s="3" t="s">
        <v>3</v>
      </c>
      <c r="BE86" s="8">
        <f>IF($U$86="základní",$N$86,0)</f>
        <v>0</v>
      </c>
      <c r="BF86" s="8">
        <f>IF($U$86="snížená",$N$86,0)</f>
        <v>0</v>
      </c>
      <c r="BG86" s="8">
        <f>IF($U$86="zákl. přenesená",$N$86,0)</f>
        <v>0</v>
      </c>
      <c r="BH86" s="8">
        <f>IF($U$86="sníž. přenesená",$N$86,0)</f>
        <v>0</v>
      </c>
      <c r="BI86" s="8">
        <f>IF($U$86="nulová",$N$86,0)</f>
        <v>0</v>
      </c>
      <c r="BJ86" s="7" t="s">
        <v>2</v>
      </c>
      <c r="BK86" s="8">
        <f>ROUND($L$86*$K$86,2)</f>
        <v>0</v>
      </c>
      <c r="BL86" s="7" t="s">
        <v>16</v>
      </c>
      <c r="BM86" s="7" t="s">
        <v>320</v>
      </c>
    </row>
    <row r="87" spans="2:65" s="3" customFormat="1" ht="24" customHeight="1">
      <c r="B87" s="4"/>
      <c r="C87" s="16" t="s">
        <v>303</v>
      </c>
      <c r="D87" s="16" t="s">
        <v>5</v>
      </c>
      <c r="E87" s="17" t="s">
        <v>319</v>
      </c>
      <c r="F87" s="118" t="s">
        <v>318</v>
      </c>
      <c r="G87" s="119"/>
      <c r="H87" s="119"/>
      <c r="I87" s="119"/>
      <c r="J87" s="16" t="s">
        <v>177</v>
      </c>
      <c r="K87" s="15">
        <v>30</v>
      </c>
      <c r="L87" s="126"/>
      <c r="M87" s="119"/>
      <c r="N87" s="127">
        <f>ROUND($L$87*$K$87,2)</f>
        <v>0</v>
      </c>
      <c r="O87" s="119"/>
      <c r="P87" s="119"/>
      <c r="Q87" s="119"/>
      <c r="R87" s="14" t="s">
        <v>24</v>
      </c>
      <c r="S87" s="4"/>
      <c r="T87" s="13"/>
      <c r="U87" s="20" t="s">
        <v>6</v>
      </c>
      <c r="X87" s="19">
        <v>0</v>
      </c>
      <c r="Y87" s="19">
        <f>$X$87*$K$87</f>
        <v>0</v>
      </c>
      <c r="Z87" s="19">
        <v>0</v>
      </c>
      <c r="AA87" s="18">
        <f>$Z$87*$K$87</f>
        <v>0</v>
      </c>
      <c r="AR87" s="7" t="s">
        <v>16</v>
      </c>
      <c r="AT87" s="7" t="s">
        <v>5</v>
      </c>
      <c r="AU87" s="7" t="s">
        <v>4</v>
      </c>
      <c r="AY87" s="7" t="s">
        <v>3</v>
      </c>
      <c r="BE87" s="8">
        <f>IF($U$87="základní",$N$87,0)</f>
        <v>0</v>
      </c>
      <c r="BF87" s="8">
        <f>IF($U$87="snížená",$N$87,0)</f>
        <v>0</v>
      </c>
      <c r="BG87" s="8">
        <f>IF($U$87="zákl. přenesená",$N$87,0)</f>
        <v>0</v>
      </c>
      <c r="BH87" s="8">
        <f>IF($U$87="sníž. přenesená",$N$87,0)</f>
        <v>0</v>
      </c>
      <c r="BI87" s="8">
        <f>IF($U$87="nulová",$N$87,0)</f>
        <v>0</v>
      </c>
      <c r="BJ87" s="7" t="s">
        <v>2</v>
      </c>
      <c r="BK87" s="8">
        <f>ROUND($L$87*$K$87,2)</f>
        <v>0</v>
      </c>
      <c r="BL87" s="7" t="s">
        <v>16</v>
      </c>
      <c r="BM87" s="7" t="s">
        <v>317</v>
      </c>
    </row>
    <row r="88" spans="2:47" s="3" customFormat="1" ht="14.25" customHeight="1">
      <c r="B88" s="4"/>
      <c r="F88" s="116" t="s">
        <v>316</v>
      </c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4"/>
      <c r="T88" s="32"/>
      <c r="AA88" s="31"/>
      <c r="AT88" s="3" t="s">
        <v>20</v>
      </c>
      <c r="AU88" s="3" t="s">
        <v>4</v>
      </c>
    </row>
    <row r="89" spans="2:65" s="3" customFormat="1" ht="24" customHeight="1">
      <c r="B89" s="4"/>
      <c r="C89" s="21" t="s">
        <v>16</v>
      </c>
      <c r="D89" s="21" t="s">
        <v>5</v>
      </c>
      <c r="E89" s="17" t="s">
        <v>315</v>
      </c>
      <c r="F89" s="118" t="s">
        <v>314</v>
      </c>
      <c r="G89" s="119"/>
      <c r="H89" s="119"/>
      <c r="I89" s="119"/>
      <c r="J89" s="16" t="s">
        <v>177</v>
      </c>
      <c r="K89" s="15">
        <v>30</v>
      </c>
      <c r="L89" s="126"/>
      <c r="M89" s="119"/>
      <c r="N89" s="127">
        <f>ROUND($L$89*$K$89,2)</f>
        <v>0</v>
      </c>
      <c r="O89" s="119"/>
      <c r="P89" s="119"/>
      <c r="Q89" s="119"/>
      <c r="R89" s="14" t="s">
        <v>24</v>
      </c>
      <c r="S89" s="4"/>
      <c r="T89" s="13"/>
      <c r="U89" s="20" t="s">
        <v>6</v>
      </c>
      <c r="X89" s="19">
        <v>0.00018</v>
      </c>
      <c r="Y89" s="19">
        <f>$X$89*$K$89</f>
        <v>0.0054</v>
      </c>
      <c r="Z89" s="19">
        <v>0</v>
      </c>
      <c r="AA89" s="18">
        <f>$Z$89*$K$89</f>
        <v>0</v>
      </c>
      <c r="AR89" s="7" t="s">
        <v>16</v>
      </c>
      <c r="AT89" s="7" t="s">
        <v>5</v>
      </c>
      <c r="AU89" s="7" t="s">
        <v>4</v>
      </c>
      <c r="AY89" s="3" t="s">
        <v>3</v>
      </c>
      <c r="BE89" s="8">
        <f>IF($U$89="základní",$N$89,0)</f>
        <v>0</v>
      </c>
      <c r="BF89" s="8">
        <f>IF($U$89="snížená",$N$89,0)</f>
        <v>0</v>
      </c>
      <c r="BG89" s="8">
        <f>IF($U$89="zákl. přenesená",$N$89,0)</f>
        <v>0</v>
      </c>
      <c r="BH89" s="8">
        <f>IF($U$89="sníž. přenesená",$N$89,0)</f>
        <v>0</v>
      </c>
      <c r="BI89" s="8">
        <f>IF($U$89="nulová",$N$89,0)</f>
        <v>0</v>
      </c>
      <c r="BJ89" s="7" t="s">
        <v>2</v>
      </c>
      <c r="BK89" s="8">
        <f>ROUND($L$89*$K$89,2)</f>
        <v>0</v>
      </c>
      <c r="BL89" s="7" t="s">
        <v>16</v>
      </c>
      <c r="BM89" s="7" t="s">
        <v>313</v>
      </c>
    </row>
    <row r="90" spans="2:47" s="3" customFormat="1" ht="14.25" customHeight="1">
      <c r="B90" s="4"/>
      <c r="F90" s="116" t="s">
        <v>312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4"/>
      <c r="T90" s="32"/>
      <c r="AA90" s="31"/>
      <c r="AT90" s="3" t="s">
        <v>20</v>
      </c>
      <c r="AU90" s="3" t="s">
        <v>4</v>
      </c>
    </row>
    <row r="91" spans="2:65" s="3" customFormat="1" ht="24" customHeight="1">
      <c r="B91" s="4"/>
      <c r="C91" s="21" t="s">
        <v>311</v>
      </c>
      <c r="D91" s="21" t="s">
        <v>5</v>
      </c>
      <c r="E91" s="17" t="s">
        <v>310</v>
      </c>
      <c r="F91" s="118" t="s">
        <v>309</v>
      </c>
      <c r="G91" s="119"/>
      <c r="H91" s="119"/>
      <c r="I91" s="119"/>
      <c r="J91" s="16" t="s">
        <v>177</v>
      </c>
      <c r="K91" s="15">
        <v>227</v>
      </c>
      <c r="L91" s="126"/>
      <c r="M91" s="119"/>
      <c r="N91" s="127">
        <f>ROUND($L$91*$K$91,2)</f>
        <v>0</v>
      </c>
      <c r="O91" s="119"/>
      <c r="P91" s="119"/>
      <c r="Q91" s="119"/>
      <c r="R91" s="14" t="s">
        <v>24</v>
      </c>
      <c r="S91" s="4"/>
      <c r="T91" s="13"/>
      <c r="U91" s="20" t="s">
        <v>6</v>
      </c>
      <c r="X91" s="19">
        <v>0</v>
      </c>
      <c r="Y91" s="19">
        <f>$X$91*$K$91</f>
        <v>0</v>
      </c>
      <c r="Z91" s="19">
        <v>0.181</v>
      </c>
      <c r="AA91" s="18">
        <f>$Z$91*$K$91</f>
        <v>41.086999999999996</v>
      </c>
      <c r="AR91" s="7" t="s">
        <v>16</v>
      </c>
      <c r="AT91" s="7" t="s">
        <v>5</v>
      </c>
      <c r="AU91" s="7" t="s">
        <v>4</v>
      </c>
      <c r="AY91" s="3" t="s">
        <v>3</v>
      </c>
      <c r="BE91" s="8">
        <f>IF($U$91="základní",$N$91,0)</f>
        <v>0</v>
      </c>
      <c r="BF91" s="8">
        <f>IF($U$91="snížená",$N$91,0)</f>
        <v>0</v>
      </c>
      <c r="BG91" s="8">
        <f>IF($U$91="zákl. přenesená",$N$91,0)</f>
        <v>0</v>
      </c>
      <c r="BH91" s="8">
        <f>IF($U$91="sníž. přenesená",$N$91,0)</f>
        <v>0</v>
      </c>
      <c r="BI91" s="8">
        <f>IF($U$91="nulová",$N$91,0)</f>
        <v>0</v>
      </c>
      <c r="BJ91" s="7" t="s">
        <v>2</v>
      </c>
      <c r="BK91" s="8">
        <f>ROUND($L$91*$K$91,2)</f>
        <v>0</v>
      </c>
      <c r="BL91" s="7" t="s">
        <v>16</v>
      </c>
      <c r="BM91" s="7" t="s">
        <v>308</v>
      </c>
    </row>
    <row r="92" spans="2:47" s="3" customFormat="1" ht="24.75" customHeight="1">
      <c r="B92" s="4"/>
      <c r="F92" s="116" t="s">
        <v>307</v>
      </c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4"/>
      <c r="T92" s="32"/>
      <c r="AA92" s="31"/>
      <c r="AT92" s="3" t="s">
        <v>20</v>
      </c>
      <c r="AU92" s="3" t="s">
        <v>4</v>
      </c>
    </row>
    <row r="93" spans="2:51" s="3" customFormat="1" ht="13.5" customHeight="1">
      <c r="B93" s="36"/>
      <c r="E93" s="33"/>
      <c r="F93" s="124" t="s">
        <v>306</v>
      </c>
      <c r="G93" s="125"/>
      <c r="H93" s="125"/>
      <c r="I93" s="125"/>
      <c r="K93" s="37">
        <v>205</v>
      </c>
      <c r="S93" s="36"/>
      <c r="T93" s="35"/>
      <c r="AA93" s="34"/>
      <c r="AT93" s="33" t="s">
        <v>52</v>
      </c>
      <c r="AU93" s="33" t="s">
        <v>4</v>
      </c>
      <c r="AV93" s="33" t="s">
        <v>4</v>
      </c>
      <c r="AW93" s="33" t="s">
        <v>67</v>
      </c>
      <c r="AX93" s="33" t="s">
        <v>18</v>
      </c>
      <c r="AY93" s="33" t="s">
        <v>3</v>
      </c>
    </row>
    <row r="94" spans="2:51" s="3" customFormat="1" ht="13.5" customHeight="1">
      <c r="B94" s="55"/>
      <c r="E94" s="52" t="s">
        <v>192</v>
      </c>
      <c r="F94" s="135" t="s">
        <v>304</v>
      </c>
      <c r="G94" s="136"/>
      <c r="H94" s="136"/>
      <c r="I94" s="136"/>
      <c r="K94" s="56">
        <v>205</v>
      </c>
      <c r="S94" s="55"/>
      <c r="T94" s="54"/>
      <c r="AA94" s="53"/>
      <c r="AT94" s="52" t="s">
        <v>52</v>
      </c>
      <c r="AU94" s="52" t="s">
        <v>4</v>
      </c>
      <c r="AV94" s="52" t="s">
        <v>303</v>
      </c>
      <c r="AW94" s="52" t="s">
        <v>67</v>
      </c>
      <c r="AX94" s="52" t="s">
        <v>18</v>
      </c>
      <c r="AY94" s="52" t="s">
        <v>3</v>
      </c>
    </row>
    <row r="95" spans="2:51" s="3" customFormat="1" ht="13.5" customHeight="1">
      <c r="B95" s="36"/>
      <c r="E95" s="33"/>
      <c r="F95" s="124" t="s">
        <v>305</v>
      </c>
      <c r="G95" s="125"/>
      <c r="H95" s="125"/>
      <c r="I95" s="125"/>
      <c r="K95" s="37">
        <v>22</v>
      </c>
      <c r="S95" s="36"/>
      <c r="T95" s="35"/>
      <c r="AA95" s="34"/>
      <c r="AT95" s="33" t="s">
        <v>52</v>
      </c>
      <c r="AU95" s="33" t="s">
        <v>4</v>
      </c>
      <c r="AV95" s="33" t="s">
        <v>4</v>
      </c>
      <c r="AW95" s="33" t="s">
        <v>67</v>
      </c>
      <c r="AX95" s="33" t="s">
        <v>18</v>
      </c>
      <c r="AY95" s="33" t="s">
        <v>3</v>
      </c>
    </row>
    <row r="96" spans="2:51" s="3" customFormat="1" ht="13.5" customHeight="1">
      <c r="B96" s="55"/>
      <c r="E96" s="52" t="s">
        <v>174</v>
      </c>
      <c r="F96" s="135" t="s">
        <v>304</v>
      </c>
      <c r="G96" s="136"/>
      <c r="H96" s="136"/>
      <c r="I96" s="136"/>
      <c r="K96" s="56">
        <v>22</v>
      </c>
      <c r="S96" s="55"/>
      <c r="T96" s="54"/>
      <c r="AA96" s="53"/>
      <c r="AT96" s="52" t="s">
        <v>52</v>
      </c>
      <c r="AU96" s="52" t="s">
        <v>4</v>
      </c>
      <c r="AV96" s="52" t="s">
        <v>303</v>
      </c>
      <c r="AW96" s="52" t="s">
        <v>67</v>
      </c>
      <c r="AX96" s="52" t="s">
        <v>18</v>
      </c>
      <c r="AY96" s="52" t="s">
        <v>3</v>
      </c>
    </row>
    <row r="97" spans="2:51" s="3" customFormat="1" ht="13.5" customHeight="1">
      <c r="B97" s="42"/>
      <c r="E97" s="39"/>
      <c r="F97" s="122" t="s">
        <v>123</v>
      </c>
      <c r="G97" s="123"/>
      <c r="H97" s="123"/>
      <c r="I97" s="123"/>
      <c r="K97" s="43">
        <v>227</v>
      </c>
      <c r="S97" s="42"/>
      <c r="T97" s="41"/>
      <c r="AA97" s="40"/>
      <c r="AT97" s="39" t="s">
        <v>52</v>
      </c>
      <c r="AU97" s="39" t="s">
        <v>4</v>
      </c>
      <c r="AV97" s="39" t="s">
        <v>16</v>
      </c>
      <c r="AW97" s="39" t="s">
        <v>67</v>
      </c>
      <c r="AX97" s="39" t="s">
        <v>2</v>
      </c>
      <c r="AY97" s="39" t="s">
        <v>3</v>
      </c>
    </row>
    <row r="98" spans="2:65" s="3" customFormat="1" ht="24" customHeight="1">
      <c r="B98" s="4"/>
      <c r="C98" s="21" t="s">
        <v>302</v>
      </c>
      <c r="D98" s="21" t="s">
        <v>5</v>
      </c>
      <c r="E98" s="17" t="s">
        <v>301</v>
      </c>
      <c r="F98" s="118" t="s">
        <v>300</v>
      </c>
      <c r="G98" s="119"/>
      <c r="H98" s="119"/>
      <c r="I98" s="119"/>
      <c r="J98" s="16" t="s">
        <v>230</v>
      </c>
      <c r="K98" s="15">
        <v>236.016</v>
      </c>
      <c r="L98" s="126"/>
      <c r="M98" s="119"/>
      <c r="N98" s="127">
        <f>ROUND($L$98*$K$98,2)</f>
        <v>0</v>
      </c>
      <c r="O98" s="119"/>
      <c r="P98" s="119"/>
      <c r="Q98" s="119"/>
      <c r="R98" s="14" t="s">
        <v>24</v>
      </c>
      <c r="S98" s="4"/>
      <c r="T98" s="13"/>
      <c r="U98" s="20" t="s">
        <v>6</v>
      </c>
      <c r="X98" s="19">
        <v>0</v>
      </c>
      <c r="Y98" s="19">
        <f>$X$98*$K$98</f>
        <v>0</v>
      </c>
      <c r="Z98" s="19">
        <v>0</v>
      </c>
      <c r="AA98" s="18">
        <f>$Z$98*$K$98</f>
        <v>0</v>
      </c>
      <c r="AR98" s="7" t="s">
        <v>16</v>
      </c>
      <c r="AT98" s="7" t="s">
        <v>5</v>
      </c>
      <c r="AU98" s="7" t="s">
        <v>4</v>
      </c>
      <c r="AY98" s="3" t="s">
        <v>3</v>
      </c>
      <c r="BE98" s="8">
        <f>IF($U$98="základní",$N$98,0)</f>
        <v>0</v>
      </c>
      <c r="BF98" s="8">
        <f>IF($U$98="snížená",$N$98,0)</f>
        <v>0</v>
      </c>
      <c r="BG98" s="8">
        <f>IF($U$98="zákl. přenesená",$N$98,0)</f>
        <v>0</v>
      </c>
      <c r="BH98" s="8">
        <f>IF($U$98="sníž. přenesená",$N$98,0)</f>
        <v>0</v>
      </c>
      <c r="BI98" s="8">
        <f>IF($U$98="nulová",$N$98,0)</f>
        <v>0</v>
      </c>
      <c r="BJ98" s="7" t="s">
        <v>2</v>
      </c>
      <c r="BK98" s="8">
        <f>ROUND($L$98*$K$98,2)</f>
        <v>0</v>
      </c>
      <c r="BL98" s="7" t="s">
        <v>16</v>
      </c>
      <c r="BM98" s="7" t="s">
        <v>299</v>
      </c>
    </row>
    <row r="99" spans="2:47" s="3" customFormat="1" ht="14.25" customHeight="1">
      <c r="B99" s="4"/>
      <c r="F99" s="116" t="s">
        <v>298</v>
      </c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4"/>
      <c r="T99" s="32"/>
      <c r="AA99" s="31"/>
      <c r="AT99" s="3" t="s">
        <v>20</v>
      </c>
      <c r="AU99" s="3" t="s">
        <v>4</v>
      </c>
    </row>
    <row r="100" spans="2:51" s="3" customFormat="1" ht="13.5" customHeight="1">
      <c r="B100" s="36"/>
      <c r="E100" s="33"/>
      <c r="F100" s="124" t="s">
        <v>297</v>
      </c>
      <c r="G100" s="125"/>
      <c r="H100" s="125"/>
      <c r="I100" s="125"/>
      <c r="K100" s="37">
        <v>236.016</v>
      </c>
      <c r="S100" s="36"/>
      <c r="T100" s="35"/>
      <c r="AA100" s="34"/>
      <c r="AT100" s="33" t="s">
        <v>52</v>
      </c>
      <c r="AU100" s="33" t="s">
        <v>4</v>
      </c>
      <c r="AV100" s="33" t="s">
        <v>4</v>
      </c>
      <c r="AW100" s="33" t="s">
        <v>67</v>
      </c>
      <c r="AX100" s="33" t="s">
        <v>2</v>
      </c>
      <c r="AY100" s="33" t="s">
        <v>3</v>
      </c>
    </row>
    <row r="101" spans="2:65" s="3" customFormat="1" ht="24" customHeight="1">
      <c r="B101" s="4"/>
      <c r="C101" s="21" t="s">
        <v>296</v>
      </c>
      <c r="D101" s="21" t="s">
        <v>5</v>
      </c>
      <c r="E101" s="17" t="s">
        <v>295</v>
      </c>
      <c r="F101" s="118" t="s">
        <v>294</v>
      </c>
      <c r="G101" s="119"/>
      <c r="H101" s="119"/>
      <c r="I101" s="119"/>
      <c r="J101" s="16" t="s">
        <v>230</v>
      </c>
      <c r="K101" s="15">
        <v>1573.44</v>
      </c>
      <c r="L101" s="126"/>
      <c r="M101" s="119"/>
      <c r="N101" s="127">
        <f>ROUND($L$101*$K$101,2)</f>
        <v>0</v>
      </c>
      <c r="O101" s="119"/>
      <c r="P101" s="119"/>
      <c r="Q101" s="119"/>
      <c r="R101" s="14" t="s">
        <v>24</v>
      </c>
      <c r="S101" s="4"/>
      <c r="T101" s="13"/>
      <c r="U101" s="20" t="s">
        <v>6</v>
      </c>
      <c r="X101" s="19">
        <v>0</v>
      </c>
      <c r="Y101" s="19">
        <f>$X$101*$K$101</f>
        <v>0</v>
      </c>
      <c r="Z101" s="19">
        <v>0</v>
      </c>
      <c r="AA101" s="18">
        <f>$Z$101*$K$101</f>
        <v>0</v>
      </c>
      <c r="AR101" s="7" t="s">
        <v>16</v>
      </c>
      <c r="AT101" s="7" t="s">
        <v>5</v>
      </c>
      <c r="AU101" s="7" t="s">
        <v>4</v>
      </c>
      <c r="AY101" s="3" t="s">
        <v>3</v>
      </c>
      <c r="BE101" s="8">
        <f>IF($U$101="základní",$N$101,0)</f>
        <v>0</v>
      </c>
      <c r="BF101" s="8">
        <f>IF($U$101="snížená",$N$101,0)</f>
        <v>0</v>
      </c>
      <c r="BG101" s="8">
        <f>IF($U$101="zákl. přenesená",$N$101,0)</f>
        <v>0</v>
      </c>
      <c r="BH101" s="8">
        <f>IF($U$101="sníž. přenesená",$N$101,0)</f>
        <v>0</v>
      </c>
      <c r="BI101" s="8">
        <f>IF($U$101="nulová",$N$101,0)</f>
        <v>0</v>
      </c>
      <c r="BJ101" s="7" t="s">
        <v>2</v>
      </c>
      <c r="BK101" s="8">
        <f>ROUND($L$101*$K$101,2)</f>
        <v>0</v>
      </c>
      <c r="BL101" s="7" t="s">
        <v>16</v>
      </c>
      <c r="BM101" s="7" t="s">
        <v>293</v>
      </c>
    </row>
    <row r="102" spans="2:47" s="3" customFormat="1" ht="14.25" customHeight="1">
      <c r="B102" s="4"/>
      <c r="F102" s="116" t="s">
        <v>292</v>
      </c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4"/>
      <c r="T102" s="32"/>
      <c r="AA102" s="31"/>
      <c r="AT102" s="3" t="s">
        <v>20</v>
      </c>
      <c r="AU102" s="3" t="s">
        <v>4</v>
      </c>
    </row>
    <row r="103" spans="2:51" s="3" customFormat="1" ht="13.5" customHeight="1">
      <c r="B103" s="36"/>
      <c r="E103" s="33"/>
      <c r="F103" s="124" t="s">
        <v>291</v>
      </c>
      <c r="G103" s="125"/>
      <c r="H103" s="125"/>
      <c r="I103" s="125"/>
      <c r="K103" s="37">
        <v>59.94</v>
      </c>
      <c r="S103" s="36"/>
      <c r="T103" s="35"/>
      <c r="AA103" s="34"/>
      <c r="AT103" s="33" t="s">
        <v>52</v>
      </c>
      <c r="AU103" s="33" t="s">
        <v>4</v>
      </c>
      <c r="AV103" s="33" t="s">
        <v>4</v>
      </c>
      <c r="AW103" s="33" t="s">
        <v>67</v>
      </c>
      <c r="AX103" s="33" t="s">
        <v>18</v>
      </c>
      <c r="AY103" s="33" t="s">
        <v>3</v>
      </c>
    </row>
    <row r="104" spans="2:51" s="3" customFormat="1" ht="13.5" customHeight="1">
      <c r="B104" s="36"/>
      <c r="E104" s="33"/>
      <c r="F104" s="124" t="s">
        <v>290</v>
      </c>
      <c r="G104" s="125"/>
      <c r="H104" s="125"/>
      <c r="I104" s="125"/>
      <c r="K104" s="37">
        <v>381.6</v>
      </c>
      <c r="S104" s="36"/>
      <c r="T104" s="35"/>
      <c r="AA104" s="34"/>
      <c r="AT104" s="33" t="s">
        <v>52</v>
      </c>
      <c r="AU104" s="33" t="s">
        <v>4</v>
      </c>
      <c r="AV104" s="33" t="s">
        <v>4</v>
      </c>
      <c r="AW104" s="33" t="s">
        <v>67</v>
      </c>
      <c r="AX104" s="33" t="s">
        <v>18</v>
      </c>
      <c r="AY104" s="33" t="s">
        <v>3</v>
      </c>
    </row>
    <row r="105" spans="2:51" s="3" customFormat="1" ht="13.5" customHeight="1">
      <c r="B105" s="36"/>
      <c r="E105" s="33"/>
      <c r="F105" s="124" t="s">
        <v>289</v>
      </c>
      <c r="G105" s="125"/>
      <c r="H105" s="125"/>
      <c r="I105" s="125"/>
      <c r="K105" s="37">
        <v>105</v>
      </c>
      <c r="S105" s="36"/>
      <c r="T105" s="35"/>
      <c r="AA105" s="34"/>
      <c r="AT105" s="33" t="s">
        <v>52</v>
      </c>
      <c r="AU105" s="33" t="s">
        <v>4</v>
      </c>
      <c r="AV105" s="33" t="s">
        <v>4</v>
      </c>
      <c r="AW105" s="33" t="s">
        <v>67</v>
      </c>
      <c r="AX105" s="33" t="s">
        <v>18</v>
      </c>
      <c r="AY105" s="33" t="s">
        <v>3</v>
      </c>
    </row>
    <row r="106" spans="2:51" s="3" customFormat="1" ht="13.5" customHeight="1">
      <c r="B106" s="36"/>
      <c r="E106" s="33"/>
      <c r="F106" s="124" t="s">
        <v>288</v>
      </c>
      <c r="G106" s="125"/>
      <c r="H106" s="125"/>
      <c r="I106" s="125"/>
      <c r="K106" s="37">
        <v>660</v>
      </c>
      <c r="S106" s="36"/>
      <c r="T106" s="35"/>
      <c r="AA106" s="34"/>
      <c r="AT106" s="33" t="s">
        <v>52</v>
      </c>
      <c r="AU106" s="33" t="s">
        <v>4</v>
      </c>
      <c r="AV106" s="33" t="s">
        <v>4</v>
      </c>
      <c r="AW106" s="33" t="s">
        <v>67</v>
      </c>
      <c r="AX106" s="33" t="s">
        <v>18</v>
      </c>
      <c r="AY106" s="33" t="s">
        <v>3</v>
      </c>
    </row>
    <row r="107" spans="2:51" s="3" customFormat="1" ht="13.5" customHeight="1">
      <c r="B107" s="36"/>
      <c r="E107" s="33"/>
      <c r="F107" s="124" t="s">
        <v>287</v>
      </c>
      <c r="G107" s="125"/>
      <c r="H107" s="125"/>
      <c r="I107" s="125"/>
      <c r="K107" s="37">
        <v>120</v>
      </c>
      <c r="S107" s="36"/>
      <c r="T107" s="35"/>
      <c r="AA107" s="34"/>
      <c r="AT107" s="33" t="s">
        <v>52</v>
      </c>
      <c r="AU107" s="33" t="s">
        <v>4</v>
      </c>
      <c r="AV107" s="33" t="s">
        <v>4</v>
      </c>
      <c r="AW107" s="33" t="s">
        <v>67</v>
      </c>
      <c r="AX107" s="33" t="s">
        <v>18</v>
      </c>
      <c r="AY107" s="33" t="s">
        <v>3</v>
      </c>
    </row>
    <row r="108" spans="2:51" s="3" customFormat="1" ht="13.5" customHeight="1">
      <c r="B108" s="36"/>
      <c r="E108" s="33"/>
      <c r="F108" s="124" t="s">
        <v>286</v>
      </c>
      <c r="G108" s="125"/>
      <c r="H108" s="125"/>
      <c r="I108" s="125"/>
      <c r="K108" s="37">
        <v>221.4</v>
      </c>
      <c r="S108" s="36"/>
      <c r="T108" s="35"/>
      <c r="AA108" s="34"/>
      <c r="AT108" s="33" t="s">
        <v>52</v>
      </c>
      <c r="AU108" s="33" t="s">
        <v>4</v>
      </c>
      <c r="AV108" s="33" t="s">
        <v>4</v>
      </c>
      <c r="AW108" s="33" t="s">
        <v>67</v>
      </c>
      <c r="AX108" s="33" t="s">
        <v>18</v>
      </c>
      <c r="AY108" s="33" t="s">
        <v>3</v>
      </c>
    </row>
    <row r="109" spans="2:51" s="3" customFormat="1" ht="13.5" customHeight="1">
      <c r="B109" s="36"/>
      <c r="E109" s="33"/>
      <c r="F109" s="124" t="s">
        <v>285</v>
      </c>
      <c r="G109" s="125"/>
      <c r="H109" s="125"/>
      <c r="I109" s="125"/>
      <c r="K109" s="37">
        <v>25.5</v>
      </c>
      <c r="S109" s="36"/>
      <c r="T109" s="35"/>
      <c r="AA109" s="34"/>
      <c r="AT109" s="33" t="s">
        <v>52</v>
      </c>
      <c r="AU109" s="33" t="s">
        <v>4</v>
      </c>
      <c r="AV109" s="33" t="s">
        <v>4</v>
      </c>
      <c r="AW109" s="33" t="s">
        <v>67</v>
      </c>
      <c r="AX109" s="33" t="s">
        <v>18</v>
      </c>
      <c r="AY109" s="33" t="s">
        <v>3</v>
      </c>
    </row>
    <row r="110" spans="2:51" s="3" customFormat="1" ht="13.5" customHeight="1">
      <c r="B110" s="42"/>
      <c r="E110" s="39" t="s">
        <v>253</v>
      </c>
      <c r="F110" s="122" t="s">
        <v>123</v>
      </c>
      <c r="G110" s="123"/>
      <c r="H110" s="123"/>
      <c r="I110" s="123"/>
      <c r="K110" s="43">
        <v>1573.44</v>
      </c>
      <c r="S110" s="42"/>
      <c r="T110" s="41"/>
      <c r="AA110" s="40"/>
      <c r="AT110" s="39" t="s">
        <v>52</v>
      </c>
      <c r="AU110" s="39" t="s">
        <v>4</v>
      </c>
      <c r="AV110" s="39" t="s">
        <v>16</v>
      </c>
      <c r="AW110" s="39" t="s">
        <v>67</v>
      </c>
      <c r="AX110" s="39" t="s">
        <v>2</v>
      </c>
      <c r="AY110" s="39" t="s">
        <v>3</v>
      </c>
    </row>
    <row r="111" spans="2:65" s="3" customFormat="1" ht="24" customHeight="1">
      <c r="B111" s="4"/>
      <c r="C111" s="21" t="s">
        <v>150</v>
      </c>
      <c r="D111" s="21" t="s">
        <v>5</v>
      </c>
      <c r="E111" s="17" t="s">
        <v>284</v>
      </c>
      <c r="F111" s="118" t="s">
        <v>283</v>
      </c>
      <c r="G111" s="119"/>
      <c r="H111" s="119"/>
      <c r="I111" s="119"/>
      <c r="J111" s="16" t="s">
        <v>230</v>
      </c>
      <c r="K111" s="15">
        <v>1573.44</v>
      </c>
      <c r="L111" s="126"/>
      <c r="M111" s="119"/>
      <c r="N111" s="127">
        <f>ROUND($L$111*$K$111,2)</f>
        <v>0</v>
      </c>
      <c r="O111" s="119"/>
      <c r="P111" s="119"/>
      <c r="Q111" s="119"/>
      <c r="R111" s="14" t="s">
        <v>24</v>
      </c>
      <c r="S111" s="4"/>
      <c r="T111" s="13"/>
      <c r="U111" s="20" t="s">
        <v>6</v>
      </c>
      <c r="X111" s="19">
        <v>0</v>
      </c>
      <c r="Y111" s="19">
        <f>$X$111*$K$111</f>
        <v>0</v>
      </c>
      <c r="Z111" s="19">
        <v>0</v>
      </c>
      <c r="AA111" s="18">
        <f>$Z$111*$K$111</f>
        <v>0</v>
      </c>
      <c r="AR111" s="7" t="s">
        <v>16</v>
      </c>
      <c r="AT111" s="7" t="s">
        <v>5</v>
      </c>
      <c r="AU111" s="7" t="s">
        <v>4</v>
      </c>
      <c r="AY111" s="3" t="s">
        <v>3</v>
      </c>
      <c r="BE111" s="8">
        <f>IF($U$111="základní",$N$111,0)</f>
        <v>0</v>
      </c>
      <c r="BF111" s="8">
        <f>IF($U$111="snížená",$N$111,0)</f>
        <v>0</v>
      </c>
      <c r="BG111" s="8">
        <f>IF($U$111="zákl. přenesená",$N$111,0)</f>
        <v>0</v>
      </c>
      <c r="BH111" s="8">
        <f>IF($U$111="sníž. přenesená",$N$111,0)</f>
        <v>0</v>
      </c>
      <c r="BI111" s="8">
        <f>IF($U$111="nulová",$N$111,0)</f>
        <v>0</v>
      </c>
      <c r="BJ111" s="7" t="s">
        <v>2</v>
      </c>
      <c r="BK111" s="8">
        <f>ROUND($L$111*$K$111,2)</f>
        <v>0</v>
      </c>
      <c r="BL111" s="7" t="s">
        <v>16</v>
      </c>
      <c r="BM111" s="7" t="s">
        <v>282</v>
      </c>
    </row>
    <row r="112" spans="2:47" s="3" customFormat="1" ht="24.75" customHeight="1">
      <c r="B112" s="4"/>
      <c r="F112" s="116" t="s">
        <v>281</v>
      </c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4"/>
      <c r="T112" s="32"/>
      <c r="AA112" s="31"/>
      <c r="AT112" s="3" t="s">
        <v>20</v>
      </c>
      <c r="AU112" s="3" t="s">
        <v>4</v>
      </c>
    </row>
    <row r="113" spans="2:51" s="3" customFormat="1" ht="13.5" customHeight="1">
      <c r="B113" s="36"/>
      <c r="E113" s="33"/>
      <c r="F113" s="124" t="s">
        <v>253</v>
      </c>
      <c r="G113" s="125"/>
      <c r="H113" s="125"/>
      <c r="I113" s="125"/>
      <c r="K113" s="37">
        <v>1573.44</v>
      </c>
      <c r="S113" s="36"/>
      <c r="T113" s="35"/>
      <c r="AA113" s="34"/>
      <c r="AT113" s="33" t="s">
        <v>52</v>
      </c>
      <c r="AU113" s="33" t="s">
        <v>4</v>
      </c>
      <c r="AV113" s="33" t="s">
        <v>4</v>
      </c>
      <c r="AW113" s="33" t="s">
        <v>67</v>
      </c>
      <c r="AX113" s="33" t="s">
        <v>2</v>
      </c>
      <c r="AY113" s="33" t="s">
        <v>3</v>
      </c>
    </row>
    <row r="114" spans="2:65" s="3" customFormat="1" ht="24" customHeight="1">
      <c r="B114" s="4"/>
      <c r="C114" s="21" t="s">
        <v>280</v>
      </c>
      <c r="D114" s="21" t="s">
        <v>5</v>
      </c>
      <c r="E114" s="17" t="s">
        <v>279</v>
      </c>
      <c r="F114" s="118" t="s">
        <v>278</v>
      </c>
      <c r="G114" s="119"/>
      <c r="H114" s="119"/>
      <c r="I114" s="119"/>
      <c r="J114" s="16" t="s">
        <v>177</v>
      </c>
      <c r="K114" s="15">
        <v>1558</v>
      </c>
      <c r="L114" s="126"/>
      <c r="M114" s="119"/>
      <c r="N114" s="127">
        <f>ROUND($L$114*$K$114,2)</f>
        <v>0</v>
      </c>
      <c r="O114" s="119"/>
      <c r="P114" s="119"/>
      <c r="Q114" s="119"/>
      <c r="R114" s="14" t="s">
        <v>24</v>
      </c>
      <c r="S114" s="4"/>
      <c r="T114" s="13"/>
      <c r="U114" s="20" t="s">
        <v>6</v>
      </c>
      <c r="X114" s="19">
        <v>0.00084</v>
      </c>
      <c r="Y114" s="19">
        <f>$X$114*$K$114</f>
        <v>1.30872</v>
      </c>
      <c r="Z114" s="19">
        <v>0</v>
      </c>
      <c r="AA114" s="18">
        <f>$Z$114*$K$114</f>
        <v>0</v>
      </c>
      <c r="AR114" s="7" t="s">
        <v>16</v>
      </c>
      <c r="AT114" s="7" t="s">
        <v>5</v>
      </c>
      <c r="AU114" s="7" t="s">
        <v>4</v>
      </c>
      <c r="AY114" s="3" t="s">
        <v>3</v>
      </c>
      <c r="BE114" s="8">
        <f>IF($U$114="základní",$N$114,0)</f>
        <v>0</v>
      </c>
      <c r="BF114" s="8">
        <f>IF($U$114="snížená",$N$114,0)</f>
        <v>0</v>
      </c>
      <c r="BG114" s="8">
        <f>IF($U$114="zákl. přenesená",$N$114,0)</f>
        <v>0</v>
      </c>
      <c r="BH114" s="8">
        <f>IF($U$114="sníž. přenesená",$N$114,0)</f>
        <v>0</v>
      </c>
      <c r="BI114" s="8">
        <f>IF($U$114="nulová",$N$114,0)</f>
        <v>0</v>
      </c>
      <c r="BJ114" s="7" t="s">
        <v>2</v>
      </c>
      <c r="BK114" s="8">
        <f>ROUND($L$114*$K$114,2)</f>
        <v>0</v>
      </c>
      <c r="BL114" s="7" t="s">
        <v>16</v>
      </c>
      <c r="BM114" s="7" t="s">
        <v>277</v>
      </c>
    </row>
    <row r="115" spans="2:47" s="3" customFormat="1" ht="14.25" customHeight="1">
      <c r="B115" s="4"/>
      <c r="F115" s="116" t="s">
        <v>276</v>
      </c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4"/>
      <c r="T115" s="32"/>
      <c r="AA115" s="31"/>
      <c r="AT115" s="3" t="s">
        <v>20</v>
      </c>
      <c r="AU115" s="3" t="s">
        <v>4</v>
      </c>
    </row>
    <row r="116" spans="2:51" s="3" customFormat="1" ht="13.5" customHeight="1">
      <c r="B116" s="36"/>
      <c r="E116" s="33"/>
      <c r="F116" s="124" t="s">
        <v>275</v>
      </c>
      <c r="G116" s="125"/>
      <c r="H116" s="125"/>
      <c r="I116" s="125"/>
      <c r="K116" s="37">
        <v>58</v>
      </c>
      <c r="S116" s="36"/>
      <c r="T116" s="35"/>
      <c r="AA116" s="34"/>
      <c r="AT116" s="33" t="s">
        <v>52</v>
      </c>
      <c r="AU116" s="33" t="s">
        <v>4</v>
      </c>
      <c r="AV116" s="33" t="s">
        <v>4</v>
      </c>
      <c r="AW116" s="33" t="s">
        <v>67</v>
      </c>
      <c r="AX116" s="33" t="s">
        <v>18</v>
      </c>
      <c r="AY116" s="33" t="s">
        <v>3</v>
      </c>
    </row>
    <row r="117" spans="2:51" s="3" customFormat="1" ht="13.5" customHeight="1">
      <c r="B117" s="36"/>
      <c r="E117" s="33"/>
      <c r="F117" s="124" t="s">
        <v>274</v>
      </c>
      <c r="G117" s="125"/>
      <c r="H117" s="125"/>
      <c r="I117" s="125"/>
      <c r="K117" s="37">
        <v>330</v>
      </c>
      <c r="S117" s="36"/>
      <c r="T117" s="35"/>
      <c r="AA117" s="34"/>
      <c r="AT117" s="33" t="s">
        <v>52</v>
      </c>
      <c r="AU117" s="33" t="s">
        <v>4</v>
      </c>
      <c r="AV117" s="33" t="s">
        <v>4</v>
      </c>
      <c r="AW117" s="33" t="s">
        <v>67</v>
      </c>
      <c r="AX117" s="33" t="s">
        <v>18</v>
      </c>
      <c r="AY117" s="33" t="s">
        <v>3</v>
      </c>
    </row>
    <row r="118" spans="2:51" s="3" customFormat="1" ht="13.5" customHeight="1">
      <c r="B118" s="36"/>
      <c r="E118" s="33"/>
      <c r="F118" s="124" t="s">
        <v>273</v>
      </c>
      <c r="G118" s="125"/>
      <c r="H118" s="125"/>
      <c r="I118" s="125"/>
      <c r="K118" s="37">
        <v>50</v>
      </c>
      <c r="S118" s="36"/>
      <c r="T118" s="35"/>
      <c r="AA118" s="34"/>
      <c r="AT118" s="33" t="s">
        <v>52</v>
      </c>
      <c r="AU118" s="33" t="s">
        <v>4</v>
      </c>
      <c r="AV118" s="33" t="s">
        <v>4</v>
      </c>
      <c r="AW118" s="33" t="s">
        <v>67</v>
      </c>
      <c r="AX118" s="33" t="s">
        <v>18</v>
      </c>
      <c r="AY118" s="33" t="s">
        <v>3</v>
      </c>
    </row>
    <row r="119" spans="2:51" s="3" customFormat="1" ht="13.5" customHeight="1">
      <c r="B119" s="36"/>
      <c r="E119" s="33"/>
      <c r="F119" s="124" t="s">
        <v>272</v>
      </c>
      <c r="G119" s="125"/>
      <c r="H119" s="125"/>
      <c r="I119" s="125"/>
      <c r="K119" s="37">
        <v>550</v>
      </c>
      <c r="S119" s="36"/>
      <c r="T119" s="35"/>
      <c r="AA119" s="34"/>
      <c r="AT119" s="33" t="s">
        <v>52</v>
      </c>
      <c r="AU119" s="33" t="s">
        <v>4</v>
      </c>
      <c r="AV119" s="33" t="s">
        <v>4</v>
      </c>
      <c r="AW119" s="33" t="s">
        <v>67</v>
      </c>
      <c r="AX119" s="33" t="s">
        <v>18</v>
      </c>
      <c r="AY119" s="33" t="s">
        <v>3</v>
      </c>
    </row>
    <row r="120" spans="2:51" s="3" customFormat="1" ht="13.5" customHeight="1">
      <c r="B120" s="36"/>
      <c r="E120" s="33"/>
      <c r="F120" s="124" t="s">
        <v>271</v>
      </c>
      <c r="G120" s="125"/>
      <c r="H120" s="125"/>
      <c r="I120" s="125"/>
      <c r="K120" s="37">
        <v>80</v>
      </c>
      <c r="S120" s="36"/>
      <c r="T120" s="35"/>
      <c r="AA120" s="34"/>
      <c r="AT120" s="33" t="s">
        <v>52</v>
      </c>
      <c r="AU120" s="33" t="s">
        <v>4</v>
      </c>
      <c r="AV120" s="33" t="s">
        <v>4</v>
      </c>
      <c r="AW120" s="33" t="s">
        <v>67</v>
      </c>
      <c r="AX120" s="33" t="s">
        <v>18</v>
      </c>
      <c r="AY120" s="33" t="s">
        <v>3</v>
      </c>
    </row>
    <row r="121" spans="2:51" s="3" customFormat="1" ht="13.5" customHeight="1">
      <c r="B121" s="36"/>
      <c r="E121" s="33"/>
      <c r="F121" s="124" t="s">
        <v>270</v>
      </c>
      <c r="G121" s="125"/>
      <c r="H121" s="125"/>
      <c r="I121" s="125"/>
      <c r="K121" s="37">
        <v>470</v>
      </c>
      <c r="S121" s="36"/>
      <c r="T121" s="35"/>
      <c r="AA121" s="34"/>
      <c r="AT121" s="33" t="s">
        <v>52</v>
      </c>
      <c r="AU121" s="33" t="s">
        <v>4</v>
      </c>
      <c r="AV121" s="33" t="s">
        <v>4</v>
      </c>
      <c r="AW121" s="33" t="s">
        <v>67</v>
      </c>
      <c r="AX121" s="33" t="s">
        <v>18</v>
      </c>
      <c r="AY121" s="33" t="s">
        <v>3</v>
      </c>
    </row>
    <row r="122" spans="2:51" s="3" customFormat="1" ht="13.5" customHeight="1">
      <c r="B122" s="36"/>
      <c r="E122" s="33"/>
      <c r="F122" s="124" t="s">
        <v>269</v>
      </c>
      <c r="G122" s="125"/>
      <c r="H122" s="125"/>
      <c r="I122" s="125"/>
      <c r="K122" s="37">
        <v>20</v>
      </c>
      <c r="S122" s="36"/>
      <c r="T122" s="35"/>
      <c r="AA122" s="34"/>
      <c r="AT122" s="33" t="s">
        <v>52</v>
      </c>
      <c r="AU122" s="33" t="s">
        <v>4</v>
      </c>
      <c r="AV122" s="33" t="s">
        <v>4</v>
      </c>
      <c r="AW122" s="33" t="s">
        <v>67</v>
      </c>
      <c r="AX122" s="33" t="s">
        <v>18</v>
      </c>
      <c r="AY122" s="33" t="s">
        <v>3</v>
      </c>
    </row>
    <row r="123" spans="2:51" s="3" customFormat="1" ht="13.5" customHeight="1">
      <c r="B123" s="42"/>
      <c r="E123" s="39"/>
      <c r="F123" s="122" t="s">
        <v>123</v>
      </c>
      <c r="G123" s="123"/>
      <c r="H123" s="123"/>
      <c r="I123" s="123"/>
      <c r="K123" s="43">
        <v>1558</v>
      </c>
      <c r="S123" s="42"/>
      <c r="T123" s="41"/>
      <c r="AA123" s="40"/>
      <c r="AT123" s="39" t="s">
        <v>52</v>
      </c>
      <c r="AU123" s="39" t="s">
        <v>4</v>
      </c>
      <c r="AV123" s="39" t="s">
        <v>16</v>
      </c>
      <c r="AW123" s="39" t="s">
        <v>67</v>
      </c>
      <c r="AX123" s="39" t="s">
        <v>2</v>
      </c>
      <c r="AY123" s="39" t="s">
        <v>3</v>
      </c>
    </row>
    <row r="124" spans="2:65" s="3" customFormat="1" ht="24" customHeight="1">
      <c r="B124" s="4"/>
      <c r="C124" s="21" t="s">
        <v>268</v>
      </c>
      <c r="D124" s="21" t="s">
        <v>5</v>
      </c>
      <c r="E124" s="17" t="s">
        <v>267</v>
      </c>
      <c r="F124" s="118" t="s">
        <v>266</v>
      </c>
      <c r="G124" s="119"/>
      <c r="H124" s="119"/>
      <c r="I124" s="119"/>
      <c r="J124" s="16" t="s">
        <v>177</v>
      </c>
      <c r="K124" s="15">
        <v>1558</v>
      </c>
      <c r="L124" s="126"/>
      <c r="M124" s="119"/>
      <c r="N124" s="127">
        <f>ROUND($L$124*$K$124,2)</f>
        <v>0</v>
      </c>
      <c r="O124" s="119"/>
      <c r="P124" s="119"/>
      <c r="Q124" s="119"/>
      <c r="R124" s="14" t="s">
        <v>24</v>
      </c>
      <c r="S124" s="4"/>
      <c r="T124" s="13"/>
      <c r="U124" s="20" t="s">
        <v>6</v>
      </c>
      <c r="X124" s="19">
        <v>0</v>
      </c>
      <c r="Y124" s="19">
        <f>$X$124*$K$124</f>
        <v>0</v>
      </c>
      <c r="Z124" s="19">
        <v>0</v>
      </c>
      <c r="AA124" s="18">
        <f>$Z$124*$K$124</f>
        <v>0</v>
      </c>
      <c r="AR124" s="7" t="s">
        <v>16</v>
      </c>
      <c r="AT124" s="7" t="s">
        <v>5</v>
      </c>
      <c r="AU124" s="7" t="s">
        <v>4</v>
      </c>
      <c r="AY124" s="3" t="s">
        <v>3</v>
      </c>
      <c r="BE124" s="8">
        <f>IF($U$124="základní",$N$124,0)</f>
        <v>0</v>
      </c>
      <c r="BF124" s="8">
        <f>IF($U$124="snížená",$N$124,0)</f>
        <v>0</v>
      </c>
      <c r="BG124" s="8">
        <f>IF($U$124="zákl. přenesená",$N$124,0)</f>
        <v>0</v>
      </c>
      <c r="BH124" s="8">
        <f>IF($U$124="sníž. přenesená",$N$124,0)</f>
        <v>0</v>
      </c>
      <c r="BI124" s="8">
        <f>IF($U$124="nulová",$N$124,0)</f>
        <v>0</v>
      </c>
      <c r="BJ124" s="7" t="s">
        <v>2</v>
      </c>
      <c r="BK124" s="8">
        <f>ROUND($L$124*$K$124,2)</f>
        <v>0</v>
      </c>
      <c r="BL124" s="7" t="s">
        <v>16</v>
      </c>
      <c r="BM124" s="7" t="s">
        <v>265</v>
      </c>
    </row>
    <row r="125" spans="2:47" s="3" customFormat="1" ht="14.25" customHeight="1">
      <c r="B125" s="4"/>
      <c r="F125" s="116" t="s">
        <v>264</v>
      </c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4"/>
      <c r="T125" s="32"/>
      <c r="AA125" s="31"/>
      <c r="AT125" s="3" t="s">
        <v>20</v>
      </c>
      <c r="AU125" s="3" t="s">
        <v>4</v>
      </c>
    </row>
    <row r="126" spans="2:65" s="3" customFormat="1" ht="24" customHeight="1">
      <c r="B126" s="4"/>
      <c r="C126" s="21" t="s">
        <v>263</v>
      </c>
      <c r="D126" s="21" t="s">
        <v>5</v>
      </c>
      <c r="E126" s="17" t="s">
        <v>262</v>
      </c>
      <c r="F126" s="118" t="s">
        <v>261</v>
      </c>
      <c r="G126" s="119"/>
      <c r="H126" s="119"/>
      <c r="I126" s="119"/>
      <c r="J126" s="16" t="s">
        <v>230</v>
      </c>
      <c r="K126" s="15">
        <v>1573.44</v>
      </c>
      <c r="L126" s="126"/>
      <c r="M126" s="119"/>
      <c r="N126" s="127">
        <f>ROUND($L$126*$K$126,2)</f>
        <v>0</v>
      </c>
      <c r="O126" s="119"/>
      <c r="P126" s="119"/>
      <c r="Q126" s="119"/>
      <c r="R126" s="14" t="s">
        <v>24</v>
      </c>
      <c r="S126" s="4"/>
      <c r="T126" s="13"/>
      <c r="U126" s="20" t="s">
        <v>6</v>
      </c>
      <c r="X126" s="19">
        <v>0</v>
      </c>
      <c r="Y126" s="19">
        <f>$X$126*$K$126</f>
        <v>0</v>
      </c>
      <c r="Z126" s="19">
        <v>0</v>
      </c>
      <c r="AA126" s="18">
        <f>$Z$126*$K$126</f>
        <v>0</v>
      </c>
      <c r="AR126" s="7" t="s">
        <v>16</v>
      </c>
      <c r="AT126" s="7" t="s">
        <v>5</v>
      </c>
      <c r="AU126" s="7" t="s">
        <v>4</v>
      </c>
      <c r="AY126" s="3" t="s">
        <v>3</v>
      </c>
      <c r="BE126" s="8">
        <f>IF($U$126="základní",$N$126,0)</f>
        <v>0</v>
      </c>
      <c r="BF126" s="8">
        <f>IF($U$126="snížená",$N$126,0)</f>
        <v>0</v>
      </c>
      <c r="BG126" s="8">
        <f>IF($U$126="zákl. přenesená",$N$126,0)</f>
        <v>0</v>
      </c>
      <c r="BH126" s="8">
        <f>IF($U$126="sníž. přenesená",$N$126,0)</f>
        <v>0</v>
      </c>
      <c r="BI126" s="8">
        <f>IF($U$126="nulová",$N$126,0)</f>
        <v>0</v>
      </c>
      <c r="BJ126" s="7" t="s">
        <v>2</v>
      </c>
      <c r="BK126" s="8">
        <f>ROUND($L$126*$K$126,2)</f>
        <v>0</v>
      </c>
      <c r="BL126" s="7" t="s">
        <v>16</v>
      </c>
      <c r="BM126" s="7" t="s">
        <v>260</v>
      </c>
    </row>
    <row r="127" spans="2:47" s="3" customFormat="1" ht="24.75" customHeight="1">
      <c r="B127" s="4"/>
      <c r="F127" s="116" t="s">
        <v>259</v>
      </c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4"/>
      <c r="T127" s="32"/>
      <c r="AA127" s="31"/>
      <c r="AT127" s="3" t="s">
        <v>20</v>
      </c>
      <c r="AU127" s="3" t="s">
        <v>4</v>
      </c>
    </row>
    <row r="128" spans="2:51" s="3" customFormat="1" ht="13.5" customHeight="1">
      <c r="B128" s="36"/>
      <c r="E128" s="33"/>
      <c r="F128" s="124" t="s">
        <v>253</v>
      </c>
      <c r="G128" s="125"/>
      <c r="H128" s="125"/>
      <c r="I128" s="125"/>
      <c r="K128" s="37">
        <v>1573.44</v>
      </c>
      <c r="S128" s="36"/>
      <c r="T128" s="35"/>
      <c r="AA128" s="34"/>
      <c r="AT128" s="33" t="s">
        <v>52</v>
      </c>
      <c r="AU128" s="33" t="s">
        <v>4</v>
      </c>
      <c r="AV128" s="33" t="s">
        <v>4</v>
      </c>
      <c r="AW128" s="33" t="s">
        <v>67</v>
      </c>
      <c r="AX128" s="33" t="s">
        <v>2</v>
      </c>
      <c r="AY128" s="33" t="s">
        <v>3</v>
      </c>
    </row>
    <row r="129" spans="2:65" s="3" customFormat="1" ht="24" customHeight="1">
      <c r="B129" s="4"/>
      <c r="C129" s="21" t="s">
        <v>258</v>
      </c>
      <c r="D129" s="21" t="s">
        <v>5</v>
      </c>
      <c r="E129" s="17" t="s">
        <v>257</v>
      </c>
      <c r="F129" s="118" t="s">
        <v>256</v>
      </c>
      <c r="G129" s="119"/>
      <c r="H129" s="119"/>
      <c r="I129" s="119"/>
      <c r="J129" s="16" t="s">
        <v>230</v>
      </c>
      <c r="K129" s="15">
        <v>518</v>
      </c>
      <c r="L129" s="126"/>
      <c r="M129" s="119"/>
      <c r="N129" s="127">
        <f>ROUND($L$129*$K$129,2)</f>
        <v>0</v>
      </c>
      <c r="O129" s="119"/>
      <c r="P129" s="119"/>
      <c r="Q129" s="119"/>
      <c r="R129" s="14" t="s">
        <v>24</v>
      </c>
      <c r="S129" s="4"/>
      <c r="T129" s="13"/>
      <c r="U129" s="20" t="s">
        <v>6</v>
      </c>
      <c r="X129" s="19">
        <v>0</v>
      </c>
      <c r="Y129" s="19">
        <f>$X$129*$K$129</f>
        <v>0</v>
      </c>
      <c r="Z129" s="19">
        <v>0</v>
      </c>
      <c r="AA129" s="18">
        <f>$Z$129*$K$129</f>
        <v>0</v>
      </c>
      <c r="AR129" s="7" t="s">
        <v>16</v>
      </c>
      <c r="AT129" s="7" t="s">
        <v>5</v>
      </c>
      <c r="AU129" s="7" t="s">
        <v>4</v>
      </c>
      <c r="AY129" s="3" t="s">
        <v>3</v>
      </c>
      <c r="BE129" s="8">
        <f>IF($U$129="základní",$N$129,0)</f>
        <v>0</v>
      </c>
      <c r="BF129" s="8">
        <f>IF($U$129="snížená",$N$129,0)</f>
        <v>0</v>
      </c>
      <c r="BG129" s="8">
        <f>IF($U$129="zákl. přenesená",$N$129,0)</f>
        <v>0</v>
      </c>
      <c r="BH129" s="8">
        <f>IF($U$129="sníž. přenesená",$N$129,0)</f>
        <v>0</v>
      </c>
      <c r="BI129" s="8">
        <f>IF($U$129="nulová",$N$129,0)</f>
        <v>0</v>
      </c>
      <c r="BJ129" s="7" t="s">
        <v>2</v>
      </c>
      <c r="BK129" s="8">
        <f>ROUND($L$129*$K$129,2)</f>
        <v>0</v>
      </c>
      <c r="BL129" s="7" t="s">
        <v>16</v>
      </c>
      <c r="BM129" s="7" t="s">
        <v>255</v>
      </c>
    </row>
    <row r="130" spans="2:47" s="3" customFormat="1" ht="24.75" customHeight="1">
      <c r="B130" s="4"/>
      <c r="F130" s="116" t="s">
        <v>254</v>
      </c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4"/>
      <c r="T130" s="32"/>
      <c r="AA130" s="31"/>
      <c r="AT130" s="3" t="s">
        <v>20</v>
      </c>
      <c r="AU130" s="3" t="s">
        <v>4</v>
      </c>
    </row>
    <row r="131" spans="2:51" s="3" customFormat="1" ht="13.5" customHeight="1">
      <c r="B131" s="36"/>
      <c r="E131" s="33"/>
      <c r="F131" s="124" t="s">
        <v>253</v>
      </c>
      <c r="G131" s="125"/>
      <c r="H131" s="125"/>
      <c r="I131" s="125"/>
      <c r="K131" s="37">
        <v>1573.44</v>
      </c>
      <c r="S131" s="36"/>
      <c r="T131" s="35"/>
      <c r="AA131" s="34"/>
      <c r="AT131" s="33" t="s">
        <v>52</v>
      </c>
      <c r="AU131" s="33" t="s">
        <v>4</v>
      </c>
      <c r="AV131" s="33" t="s">
        <v>4</v>
      </c>
      <c r="AW131" s="33" t="s">
        <v>67</v>
      </c>
      <c r="AX131" s="33" t="s">
        <v>18</v>
      </c>
      <c r="AY131" s="33" t="s">
        <v>3</v>
      </c>
    </row>
    <row r="132" spans="2:51" s="3" customFormat="1" ht="13.5" customHeight="1">
      <c r="B132" s="36"/>
      <c r="E132" s="33"/>
      <c r="F132" s="124" t="s">
        <v>252</v>
      </c>
      <c r="G132" s="125"/>
      <c r="H132" s="125"/>
      <c r="I132" s="125"/>
      <c r="K132" s="37">
        <v>-1055.44</v>
      </c>
      <c r="S132" s="36"/>
      <c r="T132" s="35"/>
      <c r="AA132" s="34"/>
      <c r="AT132" s="33" t="s">
        <v>52</v>
      </c>
      <c r="AU132" s="33" t="s">
        <v>4</v>
      </c>
      <c r="AV132" s="33" t="s">
        <v>4</v>
      </c>
      <c r="AW132" s="33" t="s">
        <v>67</v>
      </c>
      <c r="AX132" s="33" t="s">
        <v>18</v>
      </c>
      <c r="AY132" s="33" t="s">
        <v>3</v>
      </c>
    </row>
    <row r="133" spans="2:51" s="3" customFormat="1" ht="13.5" customHeight="1">
      <c r="B133" s="42"/>
      <c r="E133" s="39" t="s">
        <v>247</v>
      </c>
      <c r="F133" s="122" t="s">
        <v>123</v>
      </c>
      <c r="G133" s="123"/>
      <c r="H133" s="123"/>
      <c r="I133" s="123"/>
      <c r="K133" s="43">
        <v>518</v>
      </c>
      <c r="S133" s="42"/>
      <c r="T133" s="41"/>
      <c r="AA133" s="40"/>
      <c r="AT133" s="39" t="s">
        <v>52</v>
      </c>
      <c r="AU133" s="39" t="s">
        <v>4</v>
      </c>
      <c r="AV133" s="39" t="s">
        <v>16</v>
      </c>
      <c r="AW133" s="39" t="s">
        <v>67</v>
      </c>
      <c r="AX133" s="39" t="s">
        <v>2</v>
      </c>
      <c r="AY133" s="39" t="s">
        <v>3</v>
      </c>
    </row>
    <row r="134" spans="2:65" s="3" customFormat="1" ht="13.5" customHeight="1">
      <c r="B134" s="4"/>
      <c r="C134" s="21" t="s">
        <v>251</v>
      </c>
      <c r="D134" s="21" t="s">
        <v>5</v>
      </c>
      <c r="E134" s="17" t="s">
        <v>250</v>
      </c>
      <c r="F134" s="118" t="s">
        <v>248</v>
      </c>
      <c r="G134" s="119"/>
      <c r="H134" s="119"/>
      <c r="I134" s="119"/>
      <c r="J134" s="16" t="s">
        <v>230</v>
      </c>
      <c r="K134" s="15">
        <v>518</v>
      </c>
      <c r="L134" s="126"/>
      <c r="M134" s="119"/>
      <c r="N134" s="127">
        <f>ROUND($L$134*$K$134,2)</f>
        <v>0</v>
      </c>
      <c r="O134" s="119"/>
      <c r="P134" s="119"/>
      <c r="Q134" s="119"/>
      <c r="R134" s="14" t="s">
        <v>24</v>
      </c>
      <c r="S134" s="4"/>
      <c r="T134" s="13"/>
      <c r="U134" s="20" t="s">
        <v>6</v>
      </c>
      <c r="X134" s="19">
        <v>0</v>
      </c>
      <c r="Y134" s="19">
        <f>$X$134*$K$134</f>
        <v>0</v>
      </c>
      <c r="Z134" s="19">
        <v>0</v>
      </c>
      <c r="AA134" s="18">
        <f>$Z$134*$K$134</f>
        <v>0</v>
      </c>
      <c r="AR134" s="7" t="s">
        <v>16</v>
      </c>
      <c r="AT134" s="7" t="s">
        <v>5</v>
      </c>
      <c r="AU134" s="7" t="s">
        <v>4</v>
      </c>
      <c r="AY134" s="3" t="s">
        <v>3</v>
      </c>
      <c r="BE134" s="8">
        <f>IF($U$134="základní",$N$134,0)</f>
        <v>0</v>
      </c>
      <c r="BF134" s="8">
        <f>IF($U$134="snížená",$N$134,0)</f>
        <v>0</v>
      </c>
      <c r="BG134" s="8">
        <f>IF($U$134="zákl. přenesená",$N$134,0)</f>
        <v>0</v>
      </c>
      <c r="BH134" s="8">
        <f>IF($U$134="sníž. přenesená",$N$134,0)</f>
        <v>0</v>
      </c>
      <c r="BI134" s="8">
        <f>IF($U$134="nulová",$N$134,0)</f>
        <v>0</v>
      </c>
      <c r="BJ134" s="7" t="s">
        <v>2</v>
      </c>
      <c r="BK134" s="8">
        <f>ROUND($L$134*$K$134,2)</f>
        <v>0</v>
      </c>
      <c r="BL134" s="7" t="s">
        <v>16</v>
      </c>
      <c r="BM134" s="7" t="s">
        <v>249</v>
      </c>
    </row>
    <row r="135" spans="2:47" s="3" customFormat="1" ht="14.25" customHeight="1">
      <c r="B135" s="4"/>
      <c r="F135" s="116" t="s">
        <v>248</v>
      </c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4"/>
      <c r="T135" s="32"/>
      <c r="AA135" s="31"/>
      <c r="AT135" s="3" t="s">
        <v>20</v>
      </c>
      <c r="AU135" s="3" t="s">
        <v>4</v>
      </c>
    </row>
    <row r="136" spans="2:51" s="3" customFormat="1" ht="13.5" customHeight="1">
      <c r="B136" s="36"/>
      <c r="E136" s="33"/>
      <c r="F136" s="124" t="s">
        <v>247</v>
      </c>
      <c r="G136" s="125"/>
      <c r="H136" s="125"/>
      <c r="I136" s="125"/>
      <c r="K136" s="37">
        <v>518</v>
      </c>
      <c r="S136" s="36"/>
      <c r="T136" s="35"/>
      <c r="AA136" s="34"/>
      <c r="AT136" s="33" t="s">
        <v>52</v>
      </c>
      <c r="AU136" s="33" t="s">
        <v>4</v>
      </c>
      <c r="AV136" s="33" t="s">
        <v>4</v>
      </c>
      <c r="AW136" s="33" t="s">
        <v>67</v>
      </c>
      <c r="AX136" s="33" t="s">
        <v>2</v>
      </c>
      <c r="AY136" s="33" t="s">
        <v>3</v>
      </c>
    </row>
    <row r="137" spans="2:65" s="3" customFormat="1" ht="24" customHeight="1">
      <c r="B137" s="4"/>
      <c r="C137" s="21" t="s">
        <v>246</v>
      </c>
      <c r="D137" s="21" t="s">
        <v>5</v>
      </c>
      <c r="E137" s="17" t="s">
        <v>245</v>
      </c>
      <c r="F137" s="118" t="s">
        <v>244</v>
      </c>
      <c r="G137" s="119"/>
      <c r="H137" s="119"/>
      <c r="I137" s="119"/>
      <c r="J137" s="16" t="s">
        <v>38</v>
      </c>
      <c r="K137" s="15">
        <v>777</v>
      </c>
      <c r="L137" s="126"/>
      <c r="M137" s="119"/>
      <c r="N137" s="127">
        <f>ROUND($L$137*$K$137,2)</f>
        <v>0</v>
      </c>
      <c r="O137" s="119"/>
      <c r="P137" s="119"/>
      <c r="Q137" s="119"/>
      <c r="R137" s="14" t="s">
        <v>24</v>
      </c>
      <c r="S137" s="4"/>
      <c r="T137" s="13"/>
      <c r="U137" s="20" t="s">
        <v>6</v>
      </c>
      <c r="X137" s="19">
        <v>0</v>
      </c>
      <c r="Y137" s="19">
        <f>$X$137*$K$137</f>
        <v>0</v>
      </c>
      <c r="Z137" s="19">
        <v>0</v>
      </c>
      <c r="AA137" s="18">
        <f>$Z$137*$K$137</f>
        <v>0</v>
      </c>
      <c r="AR137" s="7" t="s">
        <v>16</v>
      </c>
      <c r="AT137" s="7" t="s">
        <v>5</v>
      </c>
      <c r="AU137" s="7" t="s">
        <v>4</v>
      </c>
      <c r="AY137" s="3" t="s">
        <v>3</v>
      </c>
      <c r="BE137" s="8">
        <f>IF($U$137="základní",$N$137,0)</f>
        <v>0</v>
      </c>
      <c r="BF137" s="8">
        <f>IF($U$137="snížená",$N$137,0)</f>
        <v>0</v>
      </c>
      <c r="BG137" s="8">
        <f>IF($U$137="zákl. přenesená",$N$137,0)</f>
        <v>0</v>
      </c>
      <c r="BH137" s="8">
        <f>IF($U$137="sníž. přenesená",$N$137,0)</f>
        <v>0</v>
      </c>
      <c r="BI137" s="8">
        <f>IF($U$137="nulová",$N$137,0)</f>
        <v>0</v>
      </c>
      <c r="BJ137" s="7" t="s">
        <v>2</v>
      </c>
      <c r="BK137" s="8">
        <f>ROUND($L$137*$K$137,2)</f>
        <v>0</v>
      </c>
      <c r="BL137" s="7" t="s">
        <v>16</v>
      </c>
      <c r="BM137" s="7" t="s">
        <v>243</v>
      </c>
    </row>
    <row r="138" spans="2:47" s="3" customFormat="1" ht="14.25" customHeight="1">
      <c r="B138" s="4"/>
      <c r="F138" s="116" t="s">
        <v>242</v>
      </c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4"/>
      <c r="T138" s="32"/>
      <c r="AA138" s="31"/>
      <c r="AT138" s="3" t="s">
        <v>20</v>
      </c>
      <c r="AU138" s="3" t="s">
        <v>4</v>
      </c>
    </row>
    <row r="139" spans="2:51" s="3" customFormat="1" ht="13.5" customHeight="1">
      <c r="B139" s="36"/>
      <c r="E139" s="33"/>
      <c r="F139" s="124" t="s">
        <v>241</v>
      </c>
      <c r="G139" s="125"/>
      <c r="H139" s="125"/>
      <c r="I139" s="125"/>
      <c r="K139" s="37">
        <v>777</v>
      </c>
      <c r="S139" s="36"/>
      <c r="T139" s="35"/>
      <c r="AA139" s="34"/>
      <c r="AT139" s="33" t="s">
        <v>52</v>
      </c>
      <c r="AU139" s="33" t="s">
        <v>4</v>
      </c>
      <c r="AV139" s="33" t="s">
        <v>4</v>
      </c>
      <c r="AW139" s="33" t="s">
        <v>67</v>
      </c>
      <c r="AX139" s="33" t="s">
        <v>2</v>
      </c>
      <c r="AY139" s="33" t="s">
        <v>3</v>
      </c>
    </row>
    <row r="140" spans="2:65" s="3" customFormat="1" ht="24" customHeight="1">
      <c r="B140" s="4"/>
      <c r="C140" s="21" t="s">
        <v>240</v>
      </c>
      <c r="D140" s="21" t="s">
        <v>5</v>
      </c>
      <c r="E140" s="17" t="s">
        <v>239</v>
      </c>
      <c r="F140" s="118" t="s">
        <v>238</v>
      </c>
      <c r="G140" s="119"/>
      <c r="H140" s="119"/>
      <c r="I140" s="119"/>
      <c r="J140" s="16" t="s">
        <v>230</v>
      </c>
      <c r="K140" s="15">
        <v>1055.44</v>
      </c>
      <c r="L140" s="126"/>
      <c r="M140" s="119"/>
      <c r="N140" s="127">
        <f>ROUND($L$140*$K$140,2)</f>
        <v>0</v>
      </c>
      <c r="O140" s="119"/>
      <c r="P140" s="119"/>
      <c r="Q140" s="119"/>
      <c r="R140" s="14" t="s">
        <v>24</v>
      </c>
      <c r="S140" s="4"/>
      <c r="T140" s="13"/>
      <c r="U140" s="20" t="s">
        <v>6</v>
      </c>
      <c r="X140" s="19">
        <v>0</v>
      </c>
      <c r="Y140" s="19">
        <f>$X$140*$K$140</f>
        <v>0</v>
      </c>
      <c r="Z140" s="19">
        <v>0</v>
      </c>
      <c r="AA140" s="18">
        <f>$Z$140*$K$140</f>
        <v>0</v>
      </c>
      <c r="AR140" s="7" t="s">
        <v>16</v>
      </c>
      <c r="AT140" s="7" t="s">
        <v>5</v>
      </c>
      <c r="AU140" s="7" t="s">
        <v>4</v>
      </c>
      <c r="AY140" s="3" t="s">
        <v>3</v>
      </c>
      <c r="BE140" s="8">
        <f>IF($U$140="základní",$N$140,0)</f>
        <v>0</v>
      </c>
      <c r="BF140" s="8">
        <f>IF($U$140="snížená",$N$140,0)</f>
        <v>0</v>
      </c>
      <c r="BG140" s="8">
        <f>IF($U$140="zákl. přenesená",$N$140,0)</f>
        <v>0</v>
      </c>
      <c r="BH140" s="8">
        <f>IF($U$140="sníž. přenesená",$N$140,0)</f>
        <v>0</v>
      </c>
      <c r="BI140" s="8">
        <f>IF($U$140="nulová",$N$140,0)</f>
        <v>0</v>
      </c>
      <c r="BJ140" s="7" t="s">
        <v>2</v>
      </c>
      <c r="BK140" s="8">
        <f>ROUND($L$140*$K$140,2)</f>
        <v>0</v>
      </c>
      <c r="BL140" s="7" t="s">
        <v>16</v>
      </c>
      <c r="BM140" s="7" t="s">
        <v>237</v>
      </c>
    </row>
    <row r="141" spans="2:47" s="3" customFormat="1" ht="14.25" customHeight="1">
      <c r="B141" s="4"/>
      <c r="F141" s="116" t="s">
        <v>236</v>
      </c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4"/>
      <c r="T141" s="32"/>
      <c r="AA141" s="31"/>
      <c r="AT141" s="3" t="s">
        <v>20</v>
      </c>
      <c r="AU141" s="3" t="s">
        <v>4</v>
      </c>
    </row>
    <row r="142" spans="2:51" s="3" customFormat="1" ht="13.5" customHeight="1">
      <c r="B142" s="36"/>
      <c r="E142" s="33"/>
      <c r="F142" s="124" t="s">
        <v>235</v>
      </c>
      <c r="G142" s="125"/>
      <c r="H142" s="125"/>
      <c r="I142" s="125"/>
      <c r="K142" s="37">
        <v>1055.44</v>
      </c>
      <c r="S142" s="36"/>
      <c r="T142" s="35"/>
      <c r="AA142" s="34"/>
      <c r="AT142" s="33" t="s">
        <v>52</v>
      </c>
      <c r="AU142" s="33" t="s">
        <v>4</v>
      </c>
      <c r="AV142" s="33" t="s">
        <v>4</v>
      </c>
      <c r="AW142" s="33" t="s">
        <v>67</v>
      </c>
      <c r="AX142" s="33" t="s">
        <v>18</v>
      </c>
      <c r="AY142" s="33" t="s">
        <v>3</v>
      </c>
    </row>
    <row r="143" spans="2:51" s="3" customFormat="1" ht="13.5" customHeight="1">
      <c r="B143" s="42"/>
      <c r="E143" s="39" t="s">
        <v>234</v>
      </c>
      <c r="F143" s="122" t="s">
        <v>123</v>
      </c>
      <c r="G143" s="123"/>
      <c r="H143" s="123"/>
      <c r="I143" s="123"/>
      <c r="K143" s="43">
        <v>1055.44</v>
      </c>
      <c r="S143" s="42"/>
      <c r="T143" s="41"/>
      <c r="AA143" s="40"/>
      <c r="AT143" s="39" t="s">
        <v>52</v>
      </c>
      <c r="AU143" s="39" t="s">
        <v>4</v>
      </c>
      <c r="AV143" s="39" t="s">
        <v>16</v>
      </c>
      <c r="AW143" s="39" t="s">
        <v>67</v>
      </c>
      <c r="AX143" s="39" t="s">
        <v>2</v>
      </c>
      <c r="AY143" s="39" t="s">
        <v>3</v>
      </c>
    </row>
    <row r="144" spans="2:63" s="22" customFormat="1" ht="30" customHeight="1">
      <c r="B144" s="28"/>
      <c r="D144" s="29" t="s">
        <v>233</v>
      </c>
      <c r="N144" s="113">
        <f>$BK$144</f>
        <v>0</v>
      </c>
      <c r="O144" s="114"/>
      <c r="P144" s="114"/>
      <c r="Q144" s="114"/>
      <c r="S144" s="28"/>
      <c r="T144" s="27"/>
      <c r="W144" s="26">
        <f>SUM($W$145:$W$154)</f>
        <v>0</v>
      </c>
      <c r="Y144" s="26">
        <f>SUM($Y$145:$Y$154)</f>
        <v>0</v>
      </c>
      <c r="AA144" s="25">
        <f>SUM($AA$145:$AA$154)</f>
        <v>0</v>
      </c>
      <c r="AR144" s="24" t="s">
        <v>2</v>
      </c>
      <c r="AT144" s="24" t="s">
        <v>15</v>
      </c>
      <c r="AU144" s="24" t="s">
        <v>2</v>
      </c>
      <c r="AY144" s="24" t="s">
        <v>3</v>
      </c>
      <c r="BK144" s="23">
        <f>SUM($BK$145:$BK$154)</f>
        <v>0</v>
      </c>
    </row>
    <row r="145" spans="2:65" s="3" customFormat="1" ht="13.5" customHeight="1">
      <c r="B145" s="4"/>
      <c r="C145" s="21" t="s">
        <v>23</v>
      </c>
      <c r="D145" s="21" t="s">
        <v>5</v>
      </c>
      <c r="E145" s="17" t="s">
        <v>232</v>
      </c>
      <c r="F145" s="118" t="s">
        <v>231</v>
      </c>
      <c r="G145" s="119"/>
      <c r="H145" s="119"/>
      <c r="I145" s="119"/>
      <c r="J145" s="16" t="s">
        <v>230</v>
      </c>
      <c r="K145" s="15">
        <v>518</v>
      </c>
      <c r="L145" s="126"/>
      <c r="M145" s="119"/>
      <c r="N145" s="127">
        <f>ROUND($L$145*$K$145,2)</f>
        <v>0</v>
      </c>
      <c r="O145" s="119"/>
      <c r="P145" s="119"/>
      <c r="Q145" s="119"/>
      <c r="R145" s="14" t="s">
        <v>24</v>
      </c>
      <c r="S145" s="4"/>
      <c r="T145" s="13"/>
      <c r="U145" s="20" t="s">
        <v>6</v>
      </c>
      <c r="X145" s="19">
        <v>0</v>
      </c>
      <c r="Y145" s="19">
        <f>$X$145*$K$145</f>
        <v>0</v>
      </c>
      <c r="Z145" s="19">
        <v>0</v>
      </c>
      <c r="AA145" s="18">
        <f>$Z$145*$K$145</f>
        <v>0</v>
      </c>
      <c r="AR145" s="7" t="s">
        <v>16</v>
      </c>
      <c r="AT145" s="7" t="s">
        <v>5</v>
      </c>
      <c r="AU145" s="7" t="s">
        <v>4</v>
      </c>
      <c r="AY145" s="3" t="s">
        <v>3</v>
      </c>
      <c r="BE145" s="8">
        <f>IF($U$145="základní",$N$145,0)</f>
        <v>0</v>
      </c>
      <c r="BF145" s="8">
        <f>IF($U$145="snížená",$N$145,0)</f>
        <v>0</v>
      </c>
      <c r="BG145" s="8">
        <f>IF($U$145="zákl. přenesená",$N$145,0)</f>
        <v>0</v>
      </c>
      <c r="BH145" s="8">
        <f>IF($U$145="sníž. přenesená",$N$145,0)</f>
        <v>0</v>
      </c>
      <c r="BI145" s="8">
        <f>IF($U$145="nulová",$N$145,0)</f>
        <v>0</v>
      </c>
      <c r="BJ145" s="7" t="s">
        <v>2</v>
      </c>
      <c r="BK145" s="8">
        <f>ROUND($L$145*$K$145,2)</f>
        <v>0</v>
      </c>
      <c r="BL145" s="7" t="s">
        <v>16</v>
      </c>
      <c r="BM145" s="7" t="s">
        <v>229</v>
      </c>
    </row>
    <row r="146" spans="2:47" s="3" customFormat="1" ht="14.25" customHeight="1">
      <c r="B146" s="4"/>
      <c r="F146" s="116" t="s">
        <v>228</v>
      </c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"/>
      <c r="T146" s="32"/>
      <c r="AA146" s="31"/>
      <c r="AT146" s="3" t="s">
        <v>20</v>
      </c>
      <c r="AU146" s="3" t="s">
        <v>4</v>
      </c>
    </row>
    <row r="147" spans="2:51" s="3" customFormat="1" ht="13.5" customHeight="1">
      <c r="B147" s="36"/>
      <c r="E147" s="33"/>
      <c r="F147" s="124" t="s">
        <v>227</v>
      </c>
      <c r="G147" s="125"/>
      <c r="H147" s="125"/>
      <c r="I147" s="125"/>
      <c r="K147" s="37">
        <v>11</v>
      </c>
      <c r="S147" s="36"/>
      <c r="T147" s="35"/>
      <c r="AA147" s="34"/>
      <c r="AT147" s="33" t="s">
        <v>52</v>
      </c>
      <c r="AU147" s="33" t="s">
        <v>4</v>
      </c>
      <c r="AV147" s="33" t="s">
        <v>4</v>
      </c>
      <c r="AW147" s="33" t="s">
        <v>67</v>
      </c>
      <c r="AX147" s="33" t="s">
        <v>18</v>
      </c>
      <c r="AY147" s="33" t="s">
        <v>3</v>
      </c>
    </row>
    <row r="148" spans="2:51" s="3" customFormat="1" ht="13.5" customHeight="1">
      <c r="B148" s="36"/>
      <c r="E148" s="33"/>
      <c r="F148" s="124" t="s">
        <v>226</v>
      </c>
      <c r="G148" s="125"/>
      <c r="H148" s="125"/>
      <c r="I148" s="125"/>
      <c r="K148" s="37">
        <v>67</v>
      </c>
      <c r="S148" s="36"/>
      <c r="T148" s="35"/>
      <c r="AA148" s="34"/>
      <c r="AT148" s="33" t="s">
        <v>52</v>
      </c>
      <c r="AU148" s="33" t="s">
        <v>4</v>
      </c>
      <c r="AV148" s="33" t="s">
        <v>4</v>
      </c>
      <c r="AW148" s="33" t="s">
        <v>67</v>
      </c>
      <c r="AX148" s="33" t="s">
        <v>18</v>
      </c>
      <c r="AY148" s="33" t="s">
        <v>3</v>
      </c>
    </row>
    <row r="149" spans="2:51" s="3" customFormat="1" ht="13.5" customHeight="1">
      <c r="B149" s="36"/>
      <c r="E149" s="33"/>
      <c r="F149" s="124" t="s">
        <v>225</v>
      </c>
      <c r="G149" s="125"/>
      <c r="H149" s="125"/>
      <c r="I149" s="125"/>
      <c r="K149" s="37">
        <v>43</v>
      </c>
      <c r="S149" s="36"/>
      <c r="T149" s="35"/>
      <c r="AA149" s="34"/>
      <c r="AT149" s="33" t="s">
        <v>52</v>
      </c>
      <c r="AU149" s="33" t="s">
        <v>4</v>
      </c>
      <c r="AV149" s="33" t="s">
        <v>4</v>
      </c>
      <c r="AW149" s="33" t="s">
        <v>67</v>
      </c>
      <c r="AX149" s="33" t="s">
        <v>18</v>
      </c>
      <c r="AY149" s="33" t="s">
        <v>3</v>
      </c>
    </row>
    <row r="150" spans="2:51" s="3" customFormat="1" ht="13.5" customHeight="1">
      <c r="B150" s="36"/>
      <c r="E150" s="33"/>
      <c r="F150" s="124" t="s">
        <v>224</v>
      </c>
      <c r="G150" s="125"/>
      <c r="H150" s="125"/>
      <c r="I150" s="125"/>
      <c r="K150" s="37">
        <v>266</v>
      </c>
      <c r="S150" s="36"/>
      <c r="T150" s="35"/>
      <c r="AA150" s="34"/>
      <c r="AT150" s="33" t="s">
        <v>52</v>
      </c>
      <c r="AU150" s="33" t="s">
        <v>4</v>
      </c>
      <c r="AV150" s="33" t="s">
        <v>4</v>
      </c>
      <c r="AW150" s="33" t="s">
        <v>67</v>
      </c>
      <c r="AX150" s="33" t="s">
        <v>18</v>
      </c>
      <c r="AY150" s="33" t="s">
        <v>3</v>
      </c>
    </row>
    <row r="151" spans="2:51" s="3" customFormat="1" ht="13.5" customHeight="1">
      <c r="B151" s="36"/>
      <c r="E151" s="33"/>
      <c r="F151" s="124" t="s">
        <v>223</v>
      </c>
      <c r="G151" s="125"/>
      <c r="H151" s="125"/>
      <c r="I151" s="125"/>
      <c r="K151" s="37">
        <v>32</v>
      </c>
      <c r="S151" s="36"/>
      <c r="T151" s="35"/>
      <c r="AA151" s="34"/>
      <c r="AT151" s="33" t="s">
        <v>52</v>
      </c>
      <c r="AU151" s="33" t="s">
        <v>4</v>
      </c>
      <c r="AV151" s="33" t="s">
        <v>4</v>
      </c>
      <c r="AW151" s="33" t="s">
        <v>67</v>
      </c>
      <c r="AX151" s="33" t="s">
        <v>18</v>
      </c>
      <c r="AY151" s="33" t="s">
        <v>3</v>
      </c>
    </row>
    <row r="152" spans="2:51" s="3" customFormat="1" ht="13.5" customHeight="1">
      <c r="B152" s="36"/>
      <c r="E152" s="33"/>
      <c r="F152" s="124" t="s">
        <v>222</v>
      </c>
      <c r="G152" s="125"/>
      <c r="H152" s="125"/>
      <c r="I152" s="125"/>
      <c r="K152" s="37">
        <v>88</v>
      </c>
      <c r="S152" s="36"/>
      <c r="T152" s="35"/>
      <c r="AA152" s="34"/>
      <c r="AT152" s="33" t="s">
        <v>52</v>
      </c>
      <c r="AU152" s="33" t="s">
        <v>4</v>
      </c>
      <c r="AV152" s="33" t="s">
        <v>4</v>
      </c>
      <c r="AW152" s="33" t="s">
        <v>67</v>
      </c>
      <c r="AX152" s="33" t="s">
        <v>18</v>
      </c>
      <c r="AY152" s="33" t="s">
        <v>3</v>
      </c>
    </row>
    <row r="153" spans="2:51" s="3" customFormat="1" ht="13.5" customHeight="1">
      <c r="B153" s="36"/>
      <c r="E153" s="33"/>
      <c r="F153" s="124" t="s">
        <v>221</v>
      </c>
      <c r="G153" s="125"/>
      <c r="H153" s="125"/>
      <c r="I153" s="125"/>
      <c r="K153" s="37">
        <v>11</v>
      </c>
      <c r="S153" s="36"/>
      <c r="T153" s="35"/>
      <c r="AA153" s="34"/>
      <c r="AT153" s="33" t="s">
        <v>52</v>
      </c>
      <c r="AU153" s="33" t="s">
        <v>4</v>
      </c>
      <c r="AV153" s="33" t="s">
        <v>4</v>
      </c>
      <c r="AW153" s="33" t="s">
        <v>67</v>
      </c>
      <c r="AX153" s="33" t="s">
        <v>18</v>
      </c>
      <c r="AY153" s="33" t="s">
        <v>3</v>
      </c>
    </row>
    <row r="154" spans="2:51" s="3" customFormat="1" ht="13.5" customHeight="1">
      <c r="B154" s="42"/>
      <c r="E154" s="39" t="s">
        <v>220</v>
      </c>
      <c r="F154" s="122" t="s">
        <v>123</v>
      </c>
      <c r="G154" s="123"/>
      <c r="H154" s="123"/>
      <c r="I154" s="123"/>
      <c r="K154" s="43">
        <v>518</v>
      </c>
      <c r="S154" s="42"/>
      <c r="T154" s="41"/>
      <c r="AA154" s="40"/>
      <c r="AT154" s="39" t="s">
        <v>52</v>
      </c>
      <c r="AU154" s="39" t="s">
        <v>4</v>
      </c>
      <c r="AV154" s="39" t="s">
        <v>16</v>
      </c>
      <c r="AW154" s="39" t="s">
        <v>67</v>
      </c>
      <c r="AX154" s="39" t="s">
        <v>2</v>
      </c>
      <c r="AY154" s="39" t="s">
        <v>3</v>
      </c>
    </row>
    <row r="155" spans="2:63" s="22" customFormat="1" ht="30" customHeight="1">
      <c r="B155" s="28"/>
      <c r="D155" s="29" t="s">
        <v>219</v>
      </c>
      <c r="N155" s="113">
        <f>$BK$155</f>
        <v>0</v>
      </c>
      <c r="O155" s="114"/>
      <c r="P155" s="114"/>
      <c r="Q155" s="114"/>
      <c r="S155" s="28"/>
      <c r="T155" s="27"/>
      <c r="W155" s="26">
        <f>SUM($W$156:$W$179)</f>
        <v>0</v>
      </c>
      <c r="Y155" s="26">
        <f>SUM($Y$156:$Y$179)</f>
        <v>137.80071999999998</v>
      </c>
      <c r="AA155" s="25">
        <f>SUM($AA$156:$AA$179)</f>
        <v>0</v>
      </c>
      <c r="AR155" s="24" t="s">
        <v>2</v>
      </c>
      <c r="AT155" s="24" t="s">
        <v>15</v>
      </c>
      <c r="AU155" s="24" t="s">
        <v>2</v>
      </c>
      <c r="AY155" s="24" t="s">
        <v>3</v>
      </c>
      <c r="BK155" s="23">
        <f>SUM($BK$156:$BK$179)</f>
        <v>0</v>
      </c>
    </row>
    <row r="156" spans="2:65" s="3" customFormat="1" ht="24" customHeight="1">
      <c r="B156" s="4"/>
      <c r="C156" s="21" t="s">
        <v>218</v>
      </c>
      <c r="D156" s="21" t="s">
        <v>5</v>
      </c>
      <c r="E156" s="17" t="s">
        <v>217</v>
      </c>
      <c r="F156" s="118" t="s">
        <v>216</v>
      </c>
      <c r="G156" s="119"/>
      <c r="H156" s="119"/>
      <c r="I156" s="119"/>
      <c r="J156" s="16" t="s">
        <v>177</v>
      </c>
      <c r="K156" s="15">
        <v>22</v>
      </c>
      <c r="L156" s="126"/>
      <c r="M156" s="119"/>
      <c r="N156" s="127">
        <f>ROUND($L$156*$K$156,2)</f>
        <v>0</v>
      </c>
      <c r="O156" s="119"/>
      <c r="P156" s="119"/>
      <c r="Q156" s="119"/>
      <c r="R156" s="14" t="s">
        <v>24</v>
      </c>
      <c r="S156" s="4"/>
      <c r="T156" s="13"/>
      <c r="U156" s="20" t="s">
        <v>6</v>
      </c>
      <c r="X156" s="19">
        <v>0</v>
      </c>
      <c r="Y156" s="19">
        <f>$X$156*$K$156</f>
        <v>0</v>
      </c>
      <c r="Z156" s="19">
        <v>0</v>
      </c>
      <c r="AA156" s="18">
        <f>$Z$156*$K$156</f>
        <v>0</v>
      </c>
      <c r="AR156" s="7" t="s">
        <v>16</v>
      </c>
      <c r="AT156" s="7" t="s">
        <v>5</v>
      </c>
      <c r="AU156" s="7" t="s">
        <v>4</v>
      </c>
      <c r="AY156" s="3" t="s">
        <v>3</v>
      </c>
      <c r="BE156" s="8">
        <f>IF($U$156="základní",$N$156,0)</f>
        <v>0</v>
      </c>
      <c r="BF156" s="8">
        <f>IF($U$156="snížená",$N$156,0)</f>
        <v>0</v>
      </c>
      <c r="BG156" s="8">
        <f>IF($U$156="zákl. přenesená",$N$156,0)</f>
        <v>0</v>
      </c>
      <c r="BH156" s="8">
        <f>IF($U$156="sníž. přenesená",$N$156,0)</f>
        <v>0</v>
      </c>
      <c r="BI156" s="8">
        <f>IF($U$156="nulová",$N$156,0)</f>
        <v>0</v>
      </c>
      <c r="BJ156" s="7" t="s">
        <v>2</v>
      </c>
      <c r="BK156" s="8">
        <f>ROUND($L$156*$K$156,2)</f>
        <v>0</v>
      </c>
      <c r="BL156" s="7" t="s">
        <v>16</v>
      </c>
      <c r="BM156" s="7" t="s">
        <v>215</v>
      </c>
    </row>
    <row r="157" spans="2:47" s="3" customFormat="1" ht="14.25" customHeight="1">
      <c r="B157" s="4"/>
      <c r="F157" s="116" t="s">
        <v>214</v>
      </c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4"/>
      <c r="T157" s="32"/>
      <c r="AA157" s="31"/>
      <c r="AT157" s="3" t="s">
        <v>20</v>
      </c>
      <c r="AU157" s="3" t="s">
        <v>4</v>
      </c>
    </row>
    <row r="158" spans="2:51" s="3" customFormat="1" ht="13.5" customHeight="1">
      <c r="B158" s="36"/>
      <c r="E158" s="33"/>
      <c r="F158" s="124" t="s">
        <v>174</v>
      </c>
      <c r="G158" s="125"/>
      <c r="H158" s="125"/>
      <c r="I158" s="125"/>
      <c r="K158" s="37">
        <v>22</v>
      </c>
      <c r="S158" s="36"/>
      <c r="T158" s="35"/>
      <c r="AA158" s="34"/>
      <c r="AT158" s="33" t="s">
        <v>52</v>
      </c>
      <c r="AU158" s="33" t="s">
        <v>4</v>
      </c>
      <c r="AV158" s="33" t="s">
        <v>4</v>
      </c>
      <c r="AW158" s="33" t="s">
        <v>67</v>
      </c>
      <c r="AX158" s="33" t="s">
        <v>2</v>
      </c>
      <c r="AY158" s="33" t="s">
        <v>3</v>
      </c>
    </row>
    <row r="159" spans="2:65" s="3" customFormat="1" ht="24" customHeight="1">
      <c r="B159" s="4"/>
      <c r="C159" s="21" t="s">
        <v>213</v>
      </c>
      <c r="D159" s="21" t="s">
        <v>5</v>
      </c>
      <c r="E159" s="17" t="s">
        <v>212</v>
      </c>
      <c r="F159" s="118" t="s">
        <v>211</v>
      </c>
      <c r="G159" s="119"/>
      <c r="H159" s="119"/>
      <c r="I159" s="119"/>
      <c r="J159" s="16" t="s">
        <v>177</v>
      </c>
      <c r="K159" s="15">
        <v>227</v>
      </c>
      <c r="L159" s="126"/>
      <c r="M159" s="119"/>
      <c r="N159" s="127">
        <f>ROUND($L$159*$K$159,2)</f>
        <v>0</v>
      </c>
      <c r="O159" s="119"/>
      <c r="P159" s="119"/>
      <c r="Q159" s="119"/>
      <c r="R159" s="14" t="s">
        <v>24</v>
      </c>
      <c r="S159" s="4"/>
      <c r="T159" s="13"/>
      <c r="U159" s="20" t="s">
        <v>6</v>
      </c>
      <c r="X159" s="19">
        <v>0.3708</v>
      </c>
      <c r="Y159" s="19">
        <f>$X$159*$K$159</f>
        <v>84.1716</v>
      </c>
      <c r="Z159" s="19">
        <v>0</v>
      </c>
      <c r="AA159" s="18">
        <f>$Z$159*$K$159</f>
        <v>0</v>
      </c>
      <c r="AR159" s="7" t="s">
        <v>16</v>
      </c>
      <c r="AT159" s="7" t="s">
        <v>5</v>
      </c>
      <c r="AU159" s="7" t="s">
        <v>4</v>
      </c>
      <c r="AY159" s="3" t="s">
        <v>3</v>
      </c>
      <c r="BE159" s="8">
        <f>IF($U$159="základní",$N$159,0)</f>
        <v>0</v>
      </c>
      <c r="BF159" s="8">
        <f>IF($U$159="snížená",$N$159,0)</f>
        <v>0</v>
      </c>
      <c r="BG159" s="8">
        <f>IF($U$159="zákl. přenesená",$N$159,0)</f>
        <v>0</v>
      </c>
      <c r="BH159" s="8">
        <f>IF($U$159="sníž. přenesená",$N$159,0)</f>
        <v>0</v>
      </c>
      <c r="BI159" s="8">
        <f>IF($U$159="nulová",$N$159,0)</f>
        <v>0</v>
      </c>
      <c r="BJ159" s="7" t="s">
        <v>2</v>
      </c>
      <c r="BK159" s="8">
        <f>ROUND($L$159*$K$159,2)</f>
        <v>0</v>
      </c>
      <c r="BL159" s="7" t="s">
        <v>16</v>
      </c>
      <c r="BM159" s="7" t="s">
        <v>210</v>
      </c>
    </row>
    <row r="160" spans="2:47" s="3" customFormat="1" ht="14.25" customHeight="1">
      <c r="B160" s="4"/>
      <c r="F160" s="116" t="s">
        <v>209</v>
      </c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4"/>
      <c r="T160" s="32"/>
      <c r="AA160" s="31"/>
      <c r="AT160" s="3" t="s">
        <v>20</v>
      </c>
      <c r="AU160" s="3" t="s">
        <v>4</v>
      </c>
    </row>
    <row r="161" spans="2:51" s="3" customFormat="1" ht="13.5" customHeight="1">
      <c r="B161" s="36"/>
      <c r="E161" s="33"/>
      <c r="F161" s="124" t="s">
        <v>208</v>
      </c>
      <c r="G161" s="125"/>
      <c r="H161" s="125"/>
      <c r="I161" s="125"/>
      <c r="K161" s="37">
        <v>227</v>
      </c>
      <c r="S161" s="36"/>
      <c r="T161" s="35"/>
      <c r="AA161" s="34"/>
      <c r="AT161" s="33" t="s">
        <v>52</v>
      </c>
      <c r="AU161" s="33" t="s">
        <v>4</v>
      </c>
      <c r="AV161" s="33" t="s">
        <v>4</v>
      </c>
      <c r="AW161" s="33" t="s">
        <v>67</v>
      </c>
      <c r="AX161" s="33" t="s">
        <v>2</v>
      </c>
      <c r="AY161" s="33" t="s">
        <v>3</v>
      </c>
    </row>
    <row r="162" spans="2:65" s="3" customFormat="1" ht="24" customHeight="1">
      <c r="B162" s="4"/>
      <c r="C162" s="21" t="s">
        <v>207</v>
      </c>
      <c r="D162" s="21" t="s">
        <v>5</v>
      </c>
      <c r="E162" s="17" t="s">
        <v>206</v>
      </c>
      <c r="F162" s="118" t="s">
        <v>205</v>
      </c>
      <c r="G162" s="119"/>
      <c r="H162" s="119"/>
      <c r="I162" s="119"/>
      <c r="J162" s="16" t="s">
        <v>177</v>
      </c>
      <c r="K162" s="15">
        <v>22</v>
      </c>
      <c r="L162" s="126"/>
      <c r="M162" s="119"/>
      <c r="N162" s="127">
        <f>ROUND($L$162*$K$162,2)</f>
        <v>0</v>
      </c>
      <c r="O162" s="119"/>
      <c r="P162" s="119"/>
      <c r="Q162" s="119"/>
      <c r="R162" s="14"/>
      <c r="S162" s="4"/>
      <c r="T162" s="13"/>
      <c r="U162" s="20" t="s">
        <v>6</v>
      </c>
      <c r="X162" s="19">
        <v>0</v>
      </c>
      <c r="Y162" s="19">
        <f>$X$162*$K$162</f>
        <v>0</v>
      </c>
      <c r="Z162" s="19">
        <v>0</v>
      </c>
      <c r="AA162" s="18">
        <f>$Z$162*$K$162</f>
        <v>0</v>
      </c>
      <c r="AR162" s="7" t="s">
        <v>16</v>
      </c>
      <c r="AT162" s="7" t="s">
        <v>5</v>
      </c>
      <c r="AU162" s="7" t="s">
        <v>4</v>
      </c>
      <c r="AY162" s="3" t="s">
        <v>3</v>
      </c>
      <c r="BE162" s="8">
        <f>IF($U$162="základní",$N$162,0)</f>
        <v>0</v>
      </c>
      <c r="BF162" s="8">
        <f>IF($U$162="snížená",$N$162,0)</f>
        <v>0</v>
      </c>
      <c r="BG162" s="8">
        <f>IF($U$162="zákl. přenesená",$N$162,0)</f>
        <v>0</v>
      </c>
      <c r="BH162" s="8">
        <f>IF($U$162="sníž. přenesená",$N$162,0)</f>
        <v>0</v>
      </c>
      <c r="BI162" s="8">
        <f>IF($U$162="nulová",$N$162,0)</f>
        <v>0</v>
      </c>
      <c r="BJ162" s="7" t="s">
        <v>2</v>
      </c>
      <c r="BK162" s="8">
        <f>ROUND($L$162*$K$162,2)</f>
        <v>0</v>
      </c>
      <c r="BL162" s="7" t="s">
        <v>16</v>
      </c>
      <c r="BM162" s="7" t="s">
        <v>204</v>
      </c>
    </row>
    <row r="163" spans="2:47" s="3" customFormat="1" ht="14.25" customHeight="1">
      <c r="B163" s="4"/>
      <c r="F163" s="116" t="s">
        <v>203</v>
      </c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4"/>
      <c r="T163" s="32"/>
      <c r="AA163" s="31"/>
      <c r="AT163" s="3" t="s">
        <v>20</v>
      </c>
      <c r="AU163" s="3" t="s">
        <v>4</v>
      </c>
    </row>
    <row r="164" spans="2:51" s="3" customFormat="1" ht="13.5" customHeight="1">
      <c r="B164" s="36"/>
      <c r="E164" s="33"/>
      <c r="F164" s="124" t="s">
        <v>174</v>
      </c>
      <c r="G164" s="125"/>
      <c r="H164" s="125"/>
      <c r="I164" s="125"/>
      <c r="K164" s="37">
        <v>22</v>
      </c>
      <c r="S164" s="36"/>
      <c r="T164" s="35"/>
      <c r="AA164" s="34"/>
      <c r="AT164" s="33" t="s">
        <v>52</v>
      </c>
      <c r="AU164" s="33" t="s">
        <v>4</v>
      </c>
      <c r="AV164" s="33" t="s">
        <v>4</v>
      </c>
      <c r="AW164" s="33" t="s">
        <v>67</v>
      </c>
      <c r="AX164" s="33" t="s">
        <v>2</v>
      </c>
      <c r="AY164" s="33" t="s">
        <v>3</v>
      </c>
    </row>
    <row r="165" spans="2:65" s="3" customFormat="1" ht="24" customHeight="1">
      <c r="B165" s="4"/>
      <c r="C165" s="21" t="s">
        <v>202</v>
      </c>
      <c r="D165" s="21" t="s">
        <v>5</v>
      </c>
      <c r="E165" s="17" t="s">
        <v>201</v>
      </c>
      <c r="F165" s="118" t="s">
        <v>200</v>
      </c>
      <c r="G165" s="119"/>
      <c r="H165" s="119"/>
      <c r="I165" s="119"/>
      <c r="J165" s="16" t="s">
        <v>177</v>
      </c>
      <c r="K165" s="15">
        <v>205</v>
      </c>
      <c r="L165" s="126"/>
      <c r="M165" s="119"/>
      <c r="N165" s="127">
        <f>ROUND($L$165*$K$165,2)</f>
        <v>0</v>
      </c>
      <c r="O165" s="119"/>
      <c r="P165" s="119"/>
      <c r="Q165" s="119"/>
      <c r="R165" s="14" t="s">
        <v>24</v>
      </c>
      <c r="S165" s="4"/>
      <c r="T165" s="13"/>
      <c r="U165" s="20" t="s">
        <v>6</v>
      </c>
      <c r="X165" s="19">
        <v>0.13188</v>
      </c>
      <c r="Y165" s="19">
        <f>$X$165*$K$165</f>
        <v>27.0354</v>
      </c>
      <c r="Z165" s="19">
        <v>0</v>
      </c>
      <c r="AA165" s="18">
        <f>$Z$165*$K$165</f>
        <v>0</v>
      </c>
      <c r="AR165" s="7" t="s">
        <v>16</v>
      </c>
      <c r="AT165" s="7" t="s">
        <v>5</v>
      </c>
      <c r="AU165" s="7" t="s">
        <v>4</v>
      </c>
      <c r="AY165" s="3" t="s">
        <v>3</v>
      </c>
      <c r="BE165" s="8">
        <f>IF($U$165="základní",$N$165,0)</f>
        <v>0</v>
      </c>
      <c r="BF165" s="8">
        <f>IF($U$165="snížená",$N$165,0)</f>
        <v>0</v>
      </c>
      <c r="BG165" s="8">
        <f>IF($U$165="zákl. přenesená",$N$165,0)</f>
        <v>0</v>
      </c>
      <c r="BH165" s="8">
        <f>IF($U$165="sníž. přenesená",$N$165,0)</f>
        <v>0</v>
      </c>
      <c r="BI165" s="8">
        <f>IF($U$165="nulová",$N$165,0)</f>
        <v>0</v>
      </c>
      <c r="BJ165" s="7" t="s">
        <v>2</v>
      </c>
      <c r="BK165" s="8">
        <f>ROUND($L$165*$K$165,2)</f>
        <v>0</v>
      </c>
      <c r="BL165" s="7" t="s">
        <v>16</v>
      </c>
      <c r="BM165" s="7" t="s">
        <v>199</v>
      </c>
    </row>
    <row r="166" spans="2:47" s="3" customFormat="1" ht="24.75" customHeight="1">
      <c r="B166" s="4"/>
      <c r="F166" s="116" t="s">
        <v>198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4"/>
      <c r="T166" s="32"/>
      <c r="AA166" s="31"/>
      <c r="AT166" s="3" t="s">
        <v>20</v>
      </c>
      <c r="AU166" s="3" t="s">
        <v>4</v>
      </c>
    </row>
    <row r="167" spans="2:51" s="3" customFormat="1" ht="13.5" customHeight="1">
      <c r="B167" s="36"/>
      <c r="E167" s="33"/>
      <c r="F167" s="124" t="s">
        <v>192</v>
      </c>
      <c r="G167" s="125"/>
      <c r="H167" s="125"/>
      <c r="I167" s="125"/>
      <c r="K167" s="37">
        <v>205</v>
      </c>
      <c r="S167" s="36"/>
      <c r="T167" s="35"/>
      <c r="AA167" s="34"/>
      <c r="AT167" s="33" t="s">
        <v>52</v>
      </c>
      <c r="AU167" s="33" t="s">
        <v>4</v>
      </c>
      <c r="AV167" s="33" t="s">
        <v>4</v>
      </c>
      <c r="AW167" s="33" t="s">
        <v>67</v>
      </c>
      <c r="AX167" s="33" t="s">
        <v>2</v>
      </c>
      <c r="AY167" s="33" t="s">
        <v>3</v>
      </c>
    </row>
    <row r="168" spans="2:65" s="3" customFormat="1" ht="24" customHeight="1">
      <c r="B168" s="4"/>
      <c r="C168" s="21" t="s">
        <v>197</v>
      </c>
      <c r="D168" s="21" t="s">
        <v>5</v>
      </c>
      <c r="E168" s="17" t="s">
        <v>196</v>
      </c>
      <c r="F168" s="118" t="s">
        <v>195</v>
      </c>
      <c r="G168" s="119"/>
      <c r="H168" s="119"/>
      <c r="I168" s="119"/>
      <c r="J168" s="16" t="s">
        <v>177</v>
      </c>
      <c r="K168" s="15">
        <v>205</v>
      </c>
      <c r="L168" s="126"/>
      <c r="M168" s="119"/>
      <c r="N168" s="127">
        <f>ROUND($L$168*$K$168,2)</f>
        <v>0</v>
      </c>
      <c r="O168" s="119"/>
      <c r="P168" s="119"/>
      <c r="Q168" s="119"/>
      <c r="R168" s="14" t="s">
        <v>24</v>
      </c>
      <c r="S168" s="4"/>
      <c r="T168" s="13"/>
      <c r="U168" s="20" t="s">
        <v>6</v>
      </c>
      <c r="X168" s="19">
        <v>0.12966</v>
      </c>
      <c r="Y168" s="19">
        <f>$X$168*$K$168</f>
        <v>26.5803</v>
      </c>
      <c r="Z168" s="19">
        <v>0</v>
      </c>
      <c r="AA168" s="18">
        <f>$Z$168*$K$168</f>
        <v>0</v>
      </c>
      <c r="AR168" s="7" t="s">
        <v>16</v>
      </c>
      <c r="AT168" s="7" t="s">
        <v>5</v>
      </c>
      <c r="AU168" s="7" t="s">
        <v>4</v>
      </c>
      <c r="AY168" s="3" t="s">
        <v>3</v>
      </c>
      <c r="BE168" s="8">
        <f>IF($U$168="základní",$N$168,0)</f>
        <v>0</v>
      </c>
      <c r="BF168" s="8">
        <f>IF($U$168="snížená",$N$168,0)</f>
        <v>0</v>
      </c>
      <c r="BG168" s="8">
        <f>IF($U$168="zákl. přenesená",$N$168,0)</f>
        <v>0</v>
      </c>
      <c r="BH168" s="8">
        <f>IF($U$168="sníž. přenesená",$N$168,0)</f>
        <v>0</v>
      </c>
      <c r="BI168" s="8">
        <f>IF($U$168="nulová",$N$168,0)</f>
        <v>0</v>
      </c>
      <c r="BJ168" s="7" t="s">
        <v>2</v>
      </c>
      <c r="BK168" s="8">
        <f>ROUND($L$168*$K$168,2)</f>
        <v>0</v>
      </c>
      <c r="BL168" s="7" t="s">
        <v>16</v>
      </c>
      <c r="BM168" s="7" t="s">
        <v>194</v>
      </c>
    </row>
    <row r="169" spans="2:47" s="3" customFormat="1" ht="14.25" customHeight="1">
      <c r="B169" s="4"/>
      <c r="F169" s="116" t="s">
        <v>193</v>
      </c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4"/>
      <c r="T169" s="32"/>
      <c r="AA169" s="31"/>
      <c r="AT169" s="3" t="s">
        <v>20</v>
      </c>
      <c r="AU169" s="3" t="s">
        <v>4</v>
      </c>
    </row>
    <row r="170" spans="2:51" s="3" customFormat="1" ht="13.5" customHeight="1">
      <c r="B170" s="36"/>
      <c r="E170" s="33"/>
      <c r="F170" s="124" t="s">
        <v>192</v>
      </c>
      <c r="G170" s="125"/>
      <c r="H170" s="125"/>
      <c r="I170" s="125"/>
      <c r="K170" s="37">
        <v>205</v>
      </c>
      <c r="S170" s="36"/>
      <c r="T170" s="35"/>
      <c r="AA170" s="34"/>
      <c r="AT170" s="33" t="s">
        <v>52</v>
      </c>
      <c r="AU170" s="33" t="s">
        <v>4</v>
      </c>
      <c r="AV170" s="33" t="s">
        <v>4</v>
      </c>
      <c r="AW170" s="33" t="s">
        <v>67</v>
      </c>
      <c r="AX170" s="33" t="s">
        <v>2</v>
      </c>
      <c r="AY170" s="33" t="s">
        <v>3</v>
      </c>
    </row>
    <row r="171" spans="2:65" s="3" customFormat="1" ht="24" customHeight="1">
      <c r="B171" s="4"/>
      <c r="C171" s="21" t="s">
        <v>191</v>
      </c>
      <c r="D171" s="21" t="s">
        <v>5</v>
      </c>
      <c r="E171" s="17" t="s">
        <v>190</v>
      </c>
      <c r="F171" s="118" t="s">
        <v>189</v>
      </c>
      <c r="G171" s="119"/>
      <c r="H171" s="119"/>
      <c r="I171" s="119"/>
      <c r="J171" s="16" t="s">
        <v>177</v>
      </c>
      <c r="K171" s="15">
        <v>0</v>
      </c>
      <c r="L171" s="126"/>
      <c r="M171" s="119"/>
      <c r="N171" s="127">
        <f>ROUND($L$171*$K$171,2)</f>
        <v>0</v>
      </c>
      <c r="O171" s="119"/>
      <c r="P171" s="119"/>
      <c r="Q171" s="119"/>
      <c r="R171" s="14" t="s">
        <v>24</v>
      </c>
      <c r="S171" s="4"/>
      <c r="T171" s="13"/>
      <c r="U171" s="20" t="s">
        <v>6</v>
      </c>
      <c r="X171" s="19">
        <v>0.00561</v>
      </c>
      <c r="Y171" s="19">
        <f>$X$171*$K$171</f>
        <v>0</v>
      </c>
      <c r="Z171" s="19">
        <v>0</v>
      </c>
      <c r="AA171" s="18">
        <f>$Z$171*$K$171</f>
        <v>0</v>
      </c>
      <c r="AR171" s="7" t="s">
        <v>16</v>
      </c>
      <c r="AT171" s="7" t="s">
        <v>5</v>
      </c>
      <c r="AU171" s="7" t="s">
        <v>4</v>
      </c>
      <c r="AY171" s="3" t="s">
        <v>3</v>
      </c>
      <c r="BE171" s="8">
        <f>IF($U$171="základní",$N$171,0)</f>
        <v>0</v>
      </c>
      <c r="BF171" s="8">
        <f>IF($U$171="snížená",$N$171,0)</f>
        <v>0</v>
      </c>
      <c r="BG171" s="8">
        <f>IF($U$171="zákl. přenesená",$N$171,0)</f>
        <v>0</v>
      </c>
      <c r="BH171" s="8">
        <f>IF($U$171="sníž. přenesená",$N$171,0)</f>
        <v>0</v>
      </c>
      <c r="BI171" s="8">
        <f>IF($U$171="nulová",$N$171,0)</f>
        <v>0</v>
      </c>
      <c r="BJ171" s="7" t="s">
        <v>2</v>
      </c>
      <c r="BK171" s="8">
        <f>ROUND($L$171*$K$171,2)</f>
        <v>0</v>
      </c>
      <c r="BL171" s="7" t="s">
        <v>16</v>
      </c>
      <c r="BM171" s="7" t="s">
        <v>188</v>
      </c>
    </row>
    <row r="172" spans="2:47" s="3" customFormat="1" ht="14.25" customHeight="1">
      <c r="B172" s="4"/>
      <c r="F172" s="116" t="s">
        <v>187</v>
      </c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4"/>
      <c r="T172" s="32"/>
      <c r="AA172" s="31"/>
      <c r="AT172" s="3" t="s">
        <v>20</v>
      </c>
      <c r="AU172" s="3" t="s">
        <v>4</v>
      </c>
    </row>
    <row r="173" spans="2:51" s="3" customFormat="1" ht="13.5" customHeight="1">
      <c r="B173" s="51"/>
      <c r="E173" s="48"/>
      <c r="F173" s="133" t="s">
        <v>186</v>
      </c>
      <c r="G173" s="134"/>
      <c r="H173" s="134"/>
      <c r="I173" s="134"/>
      <c r="K173" s="48"/>
      <c r="S173" s="51"/>
      <c r="T173" s="50"/>
      <c r="AA173" s="49"/>
      <c r="AT173" s="48" t="s">
        <v>52</v>
      </c>
      <c r="AU173" s="48" t="s">
        <v>4</v>
      </c>
      <c r="AV173" s="48" t="s">
        <v>2</v>
      </c>
      <c r="AW173" s="48" t="s">
        <v>67</v>
      </c>
      <c r="AX173" s="48" t="s">
        <v>2</v>
      </c>
      <c r="AY173" s="48" t="s">
        <v>3</v>
      </c>
    </row>
    <row r="174" spans="2:65" s="3" customFormat="1" ht="24" customHeight="1">
      <c r="B174" s="4"/>
      <c r="C174" s="21" t="s">
        <v>185</v>
      </c>
      <c r="D174" s="21" t="s">
        <v>5</v>
      </c>
      <c r="E174" s="17" t="s">
        <v>184</v>
      </c>
      <c r="F174" s="118" t="s">
        <v>183</v>
      </c>
      <c r="G174" s="119"/>
      <c r="H174" s="119"/>
      <c r="I174" s="119"/>
      <c r="J174" s="16" t="s">
        <v>177</v>
      </c>
      <c r="K174" s="15">
        <v>22</v>
      </c>
      <c r="L174" s="126"/>
      <c r="M174" s="119"/>
      <c r="N174" s="127">
        <f>ROUND($L$174*$K$174,2)</f>
        <v>0</v>
      </c>
      <c r="O174" s="119"/>
      <c r="P174" s="119"/>
      <c r="Q174" s="119"/>
      <c r="R174" s="14" t="s">
        <v>24</v>
      </c>
      <c r="S174" s="4"/>
      <c r="T174" s="13"/>
      <c r="U174" s="20" t="s">
        <v>6</v>
      </c>
      <c r="X174" s="19">
        <v>0.00061</v>
      </c>
      <c r="Y174" s="19">
        <f>$X$174*$K$174</f>
        <v>0.01342</v>
      </c>
      <c r="Z174" s="19">
        <v>0</v>
      </c>
      <c r="AA174" s="18">
        <f>$Z$174*$K$174</f>
        <v>0</v>
      </c>
      <c r="AR174" s="7" t="s">
        <v>16</v>
      </c>
      <c r="AT174" s="7" t="s">
        <v>5</v>
      </c>
      <c r="AU174" s="7" t="s">
        <v>4</v>
      </c>
      <c r="AY174" s="3" t="s">
        <v>3</v>
      </c>
      <c r="BE174" s="8">
        <f>IF($U$174="základní",$N$174,0)</f>
        <v>0</v>
      </c>
      <c r="BF174" s="8">
        <f>IF($U$174="snížená",$N$174,0)</f>
        <v>0</v>
      </c>
      <c r="BG174" s="8">
        <f>IF($U$174="zákl. přenesená",$N$174,0)</f>
        <v>0</v>
      </c>
      <c r="BH174" s="8">
        <f>IF($U$174="sníž. přenesená",$N$174,0)</f>
        <v>0</v>
      </c>
      <c r="BI174" s="8">
        <f>IF($U$174="nulová",$N$174,0)</f>
        <v>0</v>
      </c>
      <c r="BJ174" s="7" t="s">
        <v>2</v>
      </c>
      <c r="BK174" s="8">
        <f>ROUND($L$174*$K$174,2)</f>
        <v>0</v>
      </c>
      <c r="BL174" s="7" t="s">
        <v>16</v>
      </c>
      <c r="BM174" s="7" t="s">
        <v>182</v>
      </c>
    </row>
    <row r="175" spans="2:47" s="3" customFormat="1" ht="14.25" customHeight="1">
      <c r="B175" s="4"/>
      <c r="F175" s="116" t="s">
        <v>181</v>
      </c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4"/>
      <c r="T175" s="32"/>
      <c r="AA175" s="31"/>
      <c r="AT175" s="3" t="s">
        <v>20</v>
      </c>
      <c r="AU175" s="3" t="s">
        <v>4</v>
      </c>
    </row>
    <row r="176" spans="2:51" s="3" customFormat="1" ht="13.5" customHeight="1">
      <c r="B176" s="36"/>
      <c r="E176" s="33"/>
      <c r="F176" s="124" t="s">
        <v>174</v>
      </c>
      <c r="G176" s="125"/>
      <c r="H176" s="125"/>
      <c r="I176" s="125"/>
      <c r="K176" s="37">
        <v>22</v>
      </c>
      <c r="S176" s="36"/>
      <c r="T176" s="35"/>
      <c r="AA176" s="34"/>
      <c r="AT176" s="33" t="s">
        <v>52</v>
      </c>
      <c r="AU176" s="33" t="s">
        <v>4</v>
      </c>
      <c r="AV176" s="33" t="s">
        <v>4</v>
      </c>
      <c r="AW176" s="33" t="s">
        <v>67</v>
      </c>
      <c r="AX176" s="33" t="s">
        <v>2</v>
      </c>
      <c r="AY176" s="33" t="s">
        <v>3</v>
      </c>
    </row>
    <row r="177" spans="2:65" s="3" customFormat="1" ht="24" customHeight="1">
      <c r="B177" s="4"/>
      <c r="C177" s="21" t="s">
        <v>180</v>
      </c>
      <c r="D177" s="21" t="s">
        <v>5</v>
      </c>
      <c r="E177" s="17" t="s">
        <v>179</v>
      </c>
      <c r="F177" s="118" t="s">
        <v>178</v>
      </c>
      <c r="G177" s="119"/>
      <c r="H177" s="119"/>
      <c r="I177" s="119"/>
      <c r="J177" s="16" t="s">
        <v>177</v>
      </c>
      <c r="K177" s="15">
        <v>22</v>
      </c>
      <c r="L177" s="126"/>
      <c r="M177" s="119"/>
      <c r="N177" s="127">
        <f>ROUND($L$177*$K$177,2)</f>
        <v>0</v>
      </c>
      <c r="O177" s="119"/>
      <c r="P177" s="119"/>
      <c r="Q177" s="119"/>
      <c r="R177" s="14" t="s">
        <v>24</v>
      </c>
      <c r="S177" s="4"/>
      <c r="T177" s="13"/>
      <c r="U177" s="20" t="s">
        <v>6</v>
      </c>
      <c r="X177" s="19">
        <v>0</v>
      </c>
      <c r="Y177" s="19">
        <f>$X$177*$K$177</f>
        <v>0</v>
      </c>
      <c r="Z177" s="19">
        <v>0</v>
      </c>
      <c r="AA177" s="18">
        <f>$Z$177*$K$177</f>
        <v>0</v>
      </c>
      <c r="AR177" s="7" t="s">
        <v>16</v>
      </c>
      <c r="AT177" s="7" t="s">
        <v>5</v>
      </c>
      <c r="AU177" s="7" t="s">
        <v>4</v>
      </c>
      <c r="AY177" s="3" t="s">
        <v>3</v>
      </c>
      <c r="BE177" s="8">
        <f>IF($U$177="základní",$N$177,0)</f>
        <v>0</v>
      </c>
      <c r="BF177" s="8">
        <f>IF($U$177="snížená",$N$177,0)</f>
        <v>0</v>
      </c>
      <c r="BG177" s="8">
        <f>IF($U$177="zákl. přenesená",$N$177,0)</f>
        <v>0</v>
      </c>
      <c r="BH177" s="8">
        <f>IF($U$177="sníž. přenesená",$N$177,0)</f>
        <v>0</v>
      </c>
      <c r="BI177" s="8">
        <f>IF($U$177="nulová",$N$177,0)</f>
        <v>0</v>
      </c>
      <c r="BJ177" s="7" t="s">
        <v>2</v>
      </c>
      <c r="BK177" s="8">
        <f>ROUND($L$177*$K$177,2)</f>
        <v>0</v>
      </c>
      <c r="BL177" s="7" t="s">
        <v>16</v>
      </c>
      <c r="BM177" s="7" t="s">
        <v>176</v>
      </c>
    </row>
    <row r="178" spans="2:47" s="3" customFormat="1" ht="14.25" customHeight="1">
      <c r="B178" s="4"/>
      <c r="F178" s="116" t="s">
        <v>175</v>
      </c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4"/>
      <c r="T178" s="32"/>
      <c r="AA178" s="31"/>
      <c r="AT178" s="3" t="s">
        <v>20</v>
      </c>
      <c r="AU178" s="3" t="s">
        <v>4</v>
      </c>
    </row>
    <row r="179" spans="2:51" s="3" customFormat="1" ht="13.5" customHeight="1">
      <c r="B179" s="36"/>
      <c r="E179" s="33"/>
      <c r="F179" s="124" t="s">
        <v>174</v>
      </c>
      <c r="G179" s="125"/>
      <c r="H179" s="125"/>
      <c r="I179" s="125"/>
      <c r="K179" s="37">
        <v>22</v>
      </c>
      <c r="S179" s="36"/>
      <c r="T179" s="35"/>
      <c r="AA179" s="34"/>
      <c r="AT179" s="33" t="s">
        <v>52</v>
      </c>
      <c r="AU179" s="33" t="s">
        <v>4</v>
      </c>
      <c r="AV179" s="33" t="s">
        <v>4</v>
      </c>
      <c r="AW179" s="33" t="s">
        <v>67</v>
      </c>
      <c r="AX179" s="33" t="s">
        <v>2</v>
      </c>
      <c r="AY179" s="33" t="s">
        <v>3</v>
      </c>
    </row>
    <row r="180" spans="2:63" s="22" customFormat="1" ht="30" customHeight="1">
      <c r="B180" s="28"/>
      <c r="D180" s="29" t="s">
        <v>173</v>
      </c>
      <c r="N180" s="113">
        <f>$BK$180</f>
        <v>0</v>
      </c>
      <c r="O180" s="114"/>
      <c r="P180" s="114"/>
      <c r="Q180" s="114"/>
      <c r="S180" s="28"/>
      <c r="T180" s="27"/>
      <c r="W180" s="26">
        <f>SUM($W$181:$W$220)</f>
        <v>0</v>
      </c>
      <c r="Y180" s="26">
        <f>SUM($Y$181:$Y$220)</f>
        <v>3.128762</v>
      </c>
      <c r="AA180" s="25">
        <f>SUM($AA$181:$AA$220)</f>
        <v>0</v>
      </c>
      <c r="AR180" s="24" t="s">
        <v>2</v>
      </c>
      <c r="AT180" s="24" t="s">
        <v>15</v>
      </c>
      <c r="AU180" s="24" t="s">
        <v>2</v>
      </c>
      <c r="AY180" s="24" t="s">
        <v>3</v>
      </c>
      <c r="BK180" s="23">
        <f>SUM($BK$181:$BK$220)</f>
        <v>0</v>
      </c>
    </row>
    <row r="181" spans="2:65" s="3" customFormat="1" ht="24" customHeight="1">
      <c r="B181" s="4"/>
      <c r="C181" s="21" t="s">
        <v>172</v>
      </c>
      <c r="D181" s="21" t="s">
        <v>5</v>
      </c>
      <c r="E181" s="17" t="s">
        <v>171</v>
      </c>
      <c r="F181" s="118" t="s">
        <v>170</v>
      </c>
      <c r="G181" s="119"/>
      <c r="H181" s="119"/>
      <c r="I181" s="119"/>
      <c r="J181" s="16" t="s">
        <v>71</v>
      </c>
      <c r="K181" s="15">
        <v>191</v>
      </c>
      <c r="L181" s="126"/>
      <c r="M181" s="119"/>
      <c r="N181" s="127">
        <f>ROUND($L$181*$K$181,2)</f>
        <v>0</v>
      </c>
      <c r="O181" s="119"/>
      <c r="P181" s="119"/>
      <c r="Q181" s="119"/>
      <c r="R181" s="14" t="s">
        <v>24</v>
      </c>
      <c r="S181" s="4"/>
      <c r="T181" s="13"/>
      <c r="U181" s="20" t="s">
        <v>6</v>
      </c>
      <c r="X181" s="19">
        <v>0</v>
      </c>
      <c r="Y181" s="19">
        <f>$X$181*$K$181</f>
        <v>0</v>
      </c>
      <c r="Z181" s="19">
        <v>0</v>
      </c>
      <c r="AA181" s="18">
        <f>$Z$181*$K$181</f>
        <v>0</v>
      </c>
      <c r="AR181" s="7" t="s">
        <v>16</v>
      </c>
      <c r="AT181" s="7" t="s">
        <v>5</v>
      </c>
      <c r="AU181" s="7" t="s">
        <v>4</v>
      </c>
      <c r="AY181" s="3" t="s">
        <v>3</v>
      </c>
      <c r="BE181" s="8">
        <f>IF($U$181="základní",$N$181,0)</f>
        <v>0</v>
      </c>
      <c r="BF181" s="8">
        <f>IF($U$181="snížená",$N$181,0)</f>
        <v>0</v>
      </c>
      <c r="BG181" s="8">
        <f>IF($U$181="zákl. přenesená",$N$181,0)</f>
        <v>0</v>
      </c>
      <c r="BH181" s="8">
        <f>IF($U$181="sníž. přenesená",$N$181,0)</f>
        <v>0</v>
      </c>
      <c r="BI181" s="8">
        <f>IF($U$181="nulová",$N$181,0)</f>
        <v>0</v>
      </c>
      <c r="BJ181" s="7" t="s">
        <v>2</v>
      </c>
      <c r="BK181" s="8">
        <f>ROUND($L$181*$K$181,2)</f>
        <v>0</v>
      </c>
      <c r="BL181" s="7" t="s">
        <v>16</v>
      </c>
      <c r="BM181" s="7" t="s">
        <v>169</v>
      </c>
    </row>
    <row r="182" spans="2:47" s="3" customFormat="1" ht="14.25" customHeight="1">
      <c r="B182" s="4"/>
      <c r="F182" s="116" t="s">
        <v>168</v>
      </c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4"/>
      <c r="T182" s="32"/>
      <c r="AA182" s="31"/>
      <c r="AT182" s="3" t="s">
        <v>20</v>
      </c>
      <c r="AU182" s="3" t="s">
        <v>4</v>
      </c>
    </row>
    <row r="183" spans="2:51" s="3" customFormat="1" ht="13.5" customHeight="1">
      <c r="B183" s="36"/>
      <c r="E183" s="33"/>
      <c r="F183" s="124" t="s">
        <v>167</v>
      </c>
      <c r="G183" s="125"/>
      <c r="H183" s="125"/>
      <c r="I183" s="125"/>
      <c r="K183" s="37">
        <v>26</v>
      </c>
      <c r="S183" s="36"/>
      <c r="T183" s="35"/>
      <c r="AA183" s="34"/>
      <c r="AT183" s="33" t="s">
        <v>52</v>
      </c>
      <c r="AU183" s="33" t="s">
        <v>4</v>
      </c>
      <c r="AV183" s="33" t="s">
        <v>4</v>
      </c>
      <c r="AW183" s="33" t="s">
        <v>67</v>
      </c>
      <c r="AX183" s="33" t="s">
        <v>18</v>
      </c>
      <c r="AY183" s="33" t="s">
        <v>3</v>
      </c>
    </row>
    <row r="184" spans="2:51" s="3" customFormat="1" ht="13.5" customHeight="1">
      <c r="B184" s="36"/>
      <c r="E184" s="33"/>
      <c r="F184" s="124" t="s">
        <v>166</v>
      </c>
      <c r="G184" s="125"/>
      <c r="H184" s="125"/>
      <c r="I184" s="125"/>
      <c r="K184" s="37">
        <v>165</v>
      </c>
      <c r="S184" s="36"/>
      <c r="T184" s="35"/>
      <c r="AA184" s="34"/>
      <c r="AT184" s="33" t="s">
        <v>52</v>
      </c>
      <c r="AU184" s="33" t="s">
        <v>4</v>
      </c>
      <c r="AV184" s="33" t="s">
        <v>4</v>
      </c>
      <c r="AW184" s="33" t="s">
        <v>67</v>
      </c>
      <c r="AX184" s="33" t="s">
        <v>18</v>
      </c>
      <c r="AY184" s="33" t="s">
        <v>3</v>
      </c>
    </row>
    <row r="185" spans="2:51" s="3" customFormat="1" ht="13.5" customHeight="1">
      <c r="B185" s="42"/>
      <c r="E185" s="39"/>
      <c r="F185" s="122" t="s">
        <v>123</v>
      </c>
      <c r="G185" s="123"/>
      <c r="H185" s="123"/>
      <c r="I185" s="123"/>
      <c r="K185" s="43">
        <v>191</v>
      </c>
      <c r="S185" s="42"/>
      <c r="T185" s="41"/>
      <c r="AA185" s="40"/>
      <c r="AT185" s="39" t="s">
        <v>52</v>
      </c>
      <c r="AU185" s="39" t="s">
        <v>4</v>
      </c>
      <c r="AV185" s="39" t="s">
        <v>16</v>
      </c>
      <c r="AW185" s="39" t="s">
        <v>67</v>
      </c>
      <c r="AX185" s="39" t="s">
        <v>2</v>
      </c>
      <c r="AY185" s="39" t="s">
        <v>3</v>
      </c>
    </row>
    <row r="186" spans="2:65" s="3" customFormat="1" ht="24" customHeight="1">
      <c r="B186" s="4"/>
      <c r="C186" s="47" t="s">
        <v>165</v>
      </c>
      <c r="D186" s="47" t="s">
        <v>149</v>
      </c>
      <c r="E186" s="46" t="s">
        <v>164</v>
      </c>
      <c r="F186" s="129" t="s">
        <v>163</v>
      </c>
      <c r="G186" s="130"/>
      <c r="H186" s="130"/>
      <c r="I186" s="130"/>
      <c r="J186" s="45" t="s">
        <v>71</v>
      </c>
      <c r="K186" s="44">
        <v>210.1</v>
      </c>
      <c r="L186" s="131"/>
      <c r="M186" s="130"/>
      <c r="N186" s="132">
        <f>ROUND($L$186*$K$186,2)</f>
        <v>0</v>
      </c>
      <c r="O186" s="119"/>
      <c r="P186" s="119"/>
      <c r="Q186" s="119"/>
      <c r="R186" s="14" t="s">
        <v>24</v>
      </c>
      <c r="S186" s="4"/>
      <c r="T186" s="13"/>
      <c r="U186" s="20" t="s">
        <v>6</v>
      </c>
      <c r="X186" s="19">
        <v>0.00042</v>
      </c>
      <c r="Y186" s="19">
        <f>$X$186*$K$186</f>
        <v>0.088242</v>
      </c>
      <c r="Z186" s="19">
        <v>0</v>
      </c>
      <c r="AA186" s="18">
        <f>$Z$186*$K$186</f>
        <v>0</v>
      </c>
      <c r="AR186" s="7" t="s">
        <v>150</v>
      </c>
      <c r="AT186" s="7" t="s">
        <v>149</v>
      </c>
      <c r="AU186" s="7" t="s">
        <v>4</v>
      </c>
      <c r="AY186" s="3" t="s">
        <v>3</v>
      </c>
      <c r="BE186" s="8">
        <f>IF($U$186="základní",$N$186,0)</f>
        <v>0</v>
      </c>
      <c r="BF186" s="8">
        <f>IF($U$186="snížená",$N$186,0)</f>
        <v>0</v>
      </c>
      <c r="BG186" s="8">
        <f>IF($U$186="zákl. přenesená",$N$186,0)</f>
        <v>0</v>
      </c>
      <c r="BH186" s="8">
        <f>IF($U$186="sníž. přenesená",$N$186,0)</f>
        <v>0</v>
      </c>
      <c r="BI186" s="8">
        <f>IF($U$186="nulová",$N$186,0)</f>
        <v>0</v>
      </c>
      <c r="BJ186" s="7" t="s">
        <v>2</v>
      </c>
      <c r="BK186" s="8">
        <f>ROUND($L$186*$K$186,2)</f>
        <v>0</v>
      </c>
      <c r="BL186" s="7" t="s">
        <v>16</v>
      </c>
      <c r="BM186" s="7" t="s">
        <v>162</v>
      </c>
    </row>
    <row r="187" spans="2:47" s="3" customFormat="1" ht="14.25" customHeight="1">
      <c r="B187" s="4"/>
      <c r="F187" s="116" t="s">
        <v>161</v>
      </c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4"/>
      <c r="T187" s="32"/>
      <c r="AA187" s="31"/>
      <c r="AT187" s="3" t="s">
        <v>20</v>
      </c>
      <c r="AU187" s="3" t="s">
        <v>4</v>
      </c>
    </row>
    <row r="188" spans="2:51" s="3" customFormat="1" ht="13.5" customHeight="1">
      <c r="B188" s="36"/>
      <c r="E188" s="33"/>
      <c r="F188" s="124" t="s">
        <v>160</v>
      </c>
      <c r="G188" s="125"/>
      <c r="H188" s="125"/>
      <c r="I188" s="125"/>
      <c r="K188" s="37">
        <v>210.1</v>
      </c>
      <c r="S188" s="36"/>
      <c r="T188" s="35"/>
      <c r="AA188" s="34"/>
      <c r="AT188" s="33" t="s">
        <v>52</v>
      </c>
      <c r="AU188" s="33" t="s">
        <v>4</v>
      </c>
      <c r="AV188" s="33" t="s">
        <v>4</v>
      </c>
      <c r="AW188" s="33" t="s">
        <v>67</v>
      </c>
      <c r="AX188" s="33" t="s">
        <v>2</v>
      </c>
      <c r="AY188" s="33" t="s">
        <v>3</v>
      </c>
    </row>
    <row r="189" spans="2:65" s="3" customFormat="1" ht="24" customHeight="1">
      <c r="B189" s="4"/>
      <c r="C189" s="21" t="s">
        <v>159</v>
      </c>
      <c r="D189" s="21" t="s">
        <v>5</v>
      </c>
      <c r="E189" s="17" t="s">
        <v>158</v>
      </c>
      <c r="F189" s="118" t="s">
        <v>157</v>
      </c>
      <c r="G189" s="119"/>
      <c r="H189" s="119"/>
      <c r="I189" s="119"/>
      <c r="J189" s="16" t="s">
        <v>71</v>
      </c>
      <c r="K189" s="15">
        <v>220</v>
      </c>
      <c r="L189" s="126"/>
      <c r="M189" s="119"/>
      <c r="N189" s="127">
        <f>ROUND($L$189*$K$189,2)</f>
        <v>0</v>
      </c>
      <c r="O189" s="119"/>
      <c r="P189" s="119"/>
      <c r="Q189" s="119"/>
      <c r="R189" s="14"/>
      <c r="S189" s="4"/>
      <c r="T189" s="13"/>
      <c r="U189" s="20" t="s">
        <v>6</v>
      </c>
      <c r="X189" s="19">
        <v>0</v>
      </c>
      <c r="Y189" s="19">
        <f>$X$189*$K$189</f>
        <v>0</v>
      </c>
      <c r="Z189" s="19">
        <v>0</v>
      </c>
      <c r="AA189" s="18">
        <f>$Z$189*$K$189</f>
        <v>0</v>
      </c>
      <c r="AR189" s="7" t="s">
        <v>16</v>
      </c>
      <c r="AT189" s="7" t="s">
        <v>5</v>
      </c>
      <c r="AU189" s="7" t="s">
        <v>4</v>
      </c>
      <c r="AY189" s="3" t="s">
        <v>3</v>
      </c>
      <c r="BE189" s="8">
        <f>IF($U$189="základní",$N$189,0)</f>
        <v>0</v>
      </c>
      <c r="BF189" s="8">
        <f>IF($U$189="snížená",$N$189,0)</f>
        <v>0</v>
      </c>
      <c r="BG189" s="8">
        <f>IF($U$189="zákl. přenesená",$N$189,0)</f>
        <v>0</v>
      </c>
      <c r="BH189" s="8">
        <f>IF($U$189="sníž. přenesená",$N$189,0)</f>
        <v>0</v>
      </c>
      <c r="BI189" s="8">
        <f>IF($U$189="nulová",$N$189,0)</f>
        <v>0</v>
      </c>
      <c r="BJ189" s="7" t="s">
        <v>2</v>
      </c>
      <c r="BK189" s="8">
        <f>ROUND($L$189*$K$189,2)</f>
        <v>0</v>
      </c>
      <c r="BL189" s="7" t="s">
        <v>16</v>
      </c>
      <c r="BM189" s="7" t="s">
        <v>156</v>
      </c>
    </row>
    <row r="190" spans="2:47" s="3" customFormat="1" ht="14.25" customHeight="1">
      <c r="B190" s="4"/>
      <c r="F190" s="116" t="s">
        <v>155</v>
      </c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4"/>
      <c r="T190" s="32"/>
      <c r="AA190" s="31"/>
      <c r="AT190" s="3" t="s">
        <v>20</v>
      </c>
      <c r="AU190" s="3" t="s">
        <v>4</v>
      </c>
    </row>
    <row r="191" spans="2:51" s="3" customFormat="1" ht="13.5" customHeight="1">
      <c r="B191" s="36"/>
      <c r="E191" s="33"/>
      <c r="F191" s="124" t="s">
        <v>154</v>
      </c>
      <c r="G191" s="125"/>
      <c r="H191" s="125"/>
      <c r="I191" s="125"/>
      <c r="K191" s="37">
        <v>220</v>
      </c>
      <c r="S191" s="36"/>
      <c r="T191" s="35"/>
      <c r="AA191" s="34"/>
      <c r="AT191" s="33" t="s">
        <v>52</v>
      </c>
      <c r="AU191" s="33" t="s">
        <v>4</v>
      </c>
      <c r="AV191" s="33" t="s">
        <v>4</v>
      </c>
      <c r="AW191" s="33" t="s">
        <v>67</v>
      </c>
      <c r="AX191" s="33" t="s">
        <v>2</v>
      </c>
      <c r="AY191" s="33" t="s">
        <v>3</v>
      </c>
    </row>
    <row r="192" spans="2:65" s="3" customFormat="1" ht="13.5" customHeight="1">
      <c r="B192" s="4"/>
      <c r="C192" s="47" t="s">
        <v>153</v>
      </c>
      <c r="D192" s="47" t="s">
        <v>149</v>
      </c>
      <c r="E192" s="46" t="s">
        <v>152</v>
      </c>
      <c r="F192" s="129" t="s">
        <v>151</v>
      </c>
      <c r="G192" s="130"/>
      <c r="H192" s="130"/>
      <c r="I192" s="130"/>
      <c r="J192" s="45" t="s">
        <v>71</v>
      </c>
      <c r="K192" s="44">
        <v>242</v>
      </c>
      <c r="L192" s="131"/>
      <c r="M192" s="130"/>
      <c r="N192" s="132">
        <f>ROUND($L$192*$K$192,2)</f>
        <v>0</v>
      </c>
      <c r="O192" s="119"/>
      <c r="P192" s="119"/>
      <c r="Q192" s="119"/>
      <c r="R192" s="14"/>
      <c r="S192" s="4"/>
      <c r="T192" s="13"/>
      <c r="U192" s="20" t="s">
        <v>6</v>
      </c>
      <c r="X192" s="19">
        <v>0.00066</v>
      </c>
      <c r="Y192" s="19">
        <f>$X$192*$K$192</f>
        <v>0.15972</v>
      </c>
      <c r="Z192" s="19">
        <v>0</v>
      </c>
      <c r="AA192" s="18">
        <f>$Z$192*$K$192</f>
        <v>0</v>
      </c>
      <c r="AR192" s="7" t="s">
        <v>150</v>
      </c>
      <c r="AT192" s="7" t="s">
        <v>149</v>
      </c>
      <c r="AU192" s="7" t="s">
        <v>4</v>
      </c>
      <c r="AY192" s="3" t="s">
        <v>3</v>
      </c>
      <c r="BE192" s="8">
        <f>IF($U$192="základní",$N$192,0)</f>
        <v>0</v>
      </c>
      <c r="BF192" s="8">
        <f>IF($U$192="snížená",$N$192,0)</f>
        <v>0</v>
      </c>
      <c r="BG192" s="8">
        <f>IF($U$192="zákl. přenesená",$N$192,0)</f>
        <v>0</v>
      </c>
      <c r="BH192" s="8">
        <f>IF($U$192="sníž. přenesená",$N$192,0)</f>
        <v>0</v>
      </c>
      <c r="BI192" s="8">
        <f>IF($U$192="nulová",$N$192,0)</f>
        <v>0</v>
      </c>
      <c r="BJ192" s="7" t="s">
        <v>2</v>
      </c>
      <c r="BK192" s="8">
        <f>ROUND($L$192*$K$192,2)</f>
        <v>0</v>
      </c>
      <c r="BL192" s="7" t="s">
        <v>16</v>
      </c>
      <c r="BM192" s="7" t="s">
        <v>148</v>
      </c>
    </row>
    <row r="193" spans="2:51" s="3" customFormat="1" ht="13.5" customHeight="1">
      <c r="B193" s="36"/>
      <c r="E193" s="38"/>
      <c r="F193" s="124" t="s">
        <v>147</v>
      </c>
      <c r="G193" s="125"/>
      <c r="H193" s="125"/>
      <c r="I193" s="125"/>
      <c r="K193" s="37">
        <v>242</v>
      </c>
      <c r="S193" s="36"/>
      <c r="T193" s="35"/>
      <c r="AA193" s="34"/>
      <c r="AT193" s="33" t="s">
        <v>52</v>
      </c>
      <c r="AU193" s="33" t="s">
        <v>4</v>
      </c>
      <c r="AV193" s="33" t="s">
        <v>4</v>
      </c>
      <c r="AW193" s="33" t="s">
        <v>67</v>
      </c>
      <c r="AX193" s="33" t="s">
        <v>2</v>
      </c>
      <c r="AY193" s="33" t="s">
        <v>3</v>
      </c>
    </row>
    <row r="194" spans="2:65" s="3" customFormat="1" ht="24" customHeight="1">
      <c r="B194" s="4"/>
      <c r="C194" s="21" t="s">
        <v>146</v>
      </c>
      <c r="D194" s="21" t="s">
        <v>5</v>
      </c>
      <c r="E194" s="17" t="s">
        <v>145</v>
      </c>
      <c r="F194" s="118" t="s">
        <v>144</v>
      </c>
      <c r="G194" s="119"/>
      <c r="H194" s="119"/>
      <c r="I194" s="119"/>
      <c r="J194" s="16" t="s">
        <v>71</v>
      </c>
      <c r="K194" s="15">
        <v>25</v>
      </c>
      <c r="L194" s="126"/>
      <c r="M194" s="119"/>
      <c r="N194" s="127">
        <f>ROUND($L$194*$K$194,2)</f>
        <v>0</v>
      </c>
      <c r="O194" s="119"/>
      <c r="P194" s="119"/>
      <c r="Q194" s="119"/>
      <c r="R194" s="14" t="s">
        <v>24</v>
      </c>
      <c r="S194" s="4"/>
      <c r="T194" s="13"/>
      <c r="U194" s="20" t="s">
        <v>6</v>
      </c>
      <c r="X194" s="19">
        <v>0.00482</v>
      </c>
      <c r="Y194" s="19">
        <f>$X$194*$K$194</f>
        <v>0.1205</v>
      </c>
      <c r="Z194" s="19">
        <v>0</v>
      </c>
      <c r="AA194" s="18">
        <f>$Z$194*$K$194</f>
        <v>0</v>
      </c>
      <c r="AR194" s="7" t="s">
        <v>16</v>
      </c>
      <c r="AT194" s="7" t="s">
        <v>5</v>
      </c>
      <c r="AU194" s="7" t="s">
        <v>4</v>
      </c>
      <c r="AY194" s="3" t="s">
        <v>3</v>
      </c>
      <c r="BE194" s="8">
        <f>IF($U$194="základní",$N$194,0)</f>
        <v>0</v>
      </c>
      <c r="BF194" s="8">
        <f>IF($U$194="snížená",$N$194,0)</f>
        <v>0</v>
      </c>
      <c r="BG194" s="8">
        <f>IF($U$194="zákl. přenesená",$N$194,0)</f>
        <v>0</v>
      </c>
      <c r="BH194" s="8">
        <f>IF($U$194="sníž. přenesená",$N$194,0)</f>
        <v>0</v>
      </c>
      <c r="BI194" s="8">
        <f>IF($U$194="nulová",$N$194,0)</f>
        <v>0</v>
      </c>
      <c r="BJ194" s="7" t="s">
        <v>2</v>
      </c>
      <c r="BK194" s="8">
        <f>ROUND($L$194*$K$194,2)</f>
        <v>0</v>
      </c>
      <c r="BL194" s="7" t="s">
        <v>16</v>
      </c>
      <c r="BM194" s="7" t="s">
        <v>143</v>
      </c>
    </row>
    <row r="195" spans="2:47" s="3" customFormat="1" ht="14.25" customHeight="1">
      <c r="B195" s="4"/>
      <c r="F195" s="116" t="s">
        <v>142</v>
      </c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4"/>
      <c r="T195" s="32"/>
      <c r="AA195" s="31"/>
      <c r="AT195" s="3" t="s">
        <v>20</v>
      </c>
      <c r="AU195" s="3" t="s">
        <v>4</v>
      </c>
    </row>
    <row r="196" spans="2:65" s="3" customFormat="1" ht="24" customHeight="1">
      <c r="B196" s="4"/>
      <c r="C196" s="21" t="s">
        <v>141</v>
      </c>
      <c r="D196" s="21" t="s">
        <v>5</v>
      </c>
      <c r="E196" s="17" t="s">
        <v>140</v>
      </c>
      <c r="F196" s="118" t="s">
        <v>139</v>
      </c>
      <c r="G196" s="119"/>
      <c r="H196" s="119"/>
      <c r="I196" s="119"/>
      <c r="J196" s="16" t="s">
        <v>7</v>
      </c>
      <c r="K196" s="15">
        <v>1</v>
      </c>
      <c r="L196" s="126"/>
      <c r="M196" s="119"/>
      <c r="N196" s="127">
        <f>ROUND($L$196*$K$196,2)</f>
        <v>0</v>
      </c>
      <c r="O196" s="119"/>
      <c r="P196" s="119"/>
      <c r="Q196" s="119"/>
      <c r="R196" s="14"/>
      <c r="S196" s="4"/>
      <c r="T196" s="13"/>
      <c r="U196" s="20" t="s">
        <v>6</v>
      </c>
      <c r="X196" s="19">
        <v>0</v>
      </c>
      <c r="Y196" s="19">
        <f>$X$196*$K$196</f>
        <v>0</v>
      </c>
      <c r="Z196" s="19">
        <v>0</v>
      </c>
      <c r="AA196" s="18">
        <f>$Z$196*$K$196</f>
        <v>0</v>
      </c>
      <c r="AR196" s="7" t="s">
        <v>16</v>
      </c>
      <c r="AT196" s="7" t="s">
        <v>5</v>
      </c>
      <c r="AU196" s="7" t="s">
        <v>4</v>
      </c>
      <c r="AY196" s="3" t="s">
        <v>3</v>
      </c>
      <c r="BE196" s="8">
        <f>IF($U$196="základní",$N$196,0)</f>
        <v>0</v>
      </c>
      <c r="BF196" s="8">
        <f>IF($U$196="snížená",$N$196,0)</f>
        <v>0</v>
      </c>
      <c r="BG196" s="8">
        <f>IF($U$196="zákl. přenesená",$N$196,0)</f>
        <v>0</v>
      </c>
      <c r="BH196" s="8">
        <f>IF($U$196="sníž. přenesená",$N$196,0)</f>
        <v>0</v>
      </c>
      <c r="BI196" s="8">
        <f>IF($U$196="nulová",$N$196,0)</f>
        <v>0</v>
      </c>
      <c r="BJ196" s="7" t="s">
        <v>2</v>
      </c>
      <c r="BK196" s="8">
        <f>ROUND($L$196*$K$196,2)</f>
        <v>0</v>
      </c>
      <c r="BL196" s="7" t="s">
        <v>16</v>
      </c>
      <c r="BM196" s="7" t="s">
        <v>138</v>
      </c>
    </row>
    <row r="197" spans="2:65" s="3" customFormat="1" ht="24" customHeight="1">
      <c r="B197" s="4"/>
      <c r="C197" s="16" t="s">
        <v>137</v>
      </c>
      <c r="D197" s="16" t="s">
        <v>5</v>
      </c>
      <c r="E197" s="17" t="s">
        <v>136</v>
      </c>
      <c r="F197" s="118" t="s">
        <v>135</v>
      </c>
      <c r="G197" s="119"/>
      <c r="H197" s="119"/>
      <c r="I197" s="119"/>
      <c r="J197" s="16" t="s">
        <v>7</v>
      </c>
      <c r="K197" s="15">
        <v>1</v>
      </c>
      <c r="L197" s="126"/>
      <c r="M197" s="119"/>
      <c r="N197" s="127">
        <f>ROUND($L$197*$K$197,2)</f>
        <v>0</v>
      </c>
      <c r="O197" s="119"/>
      <c r="P197" s="119"/>
      <c r="Q197" s="119"/>
      <c r="R197" s="14"/>
      <c r="S197" s="4"/>
      <c r="T197" s="13"/>
      <c r="U197" s="20" t="s">
        <v>6</v>
      </c>
      <c r="X197" s="19">
        <v>0</v>
      </c>
      <c r="Y197" s="19">
        <f>$X$197*$K$197</f>
        <v>0</v>
      </c>
      <c r="Z197" s="19">
        <v>0</v>
      </c>
      <c r="AA197" s="18">
        <f>$Z$197*$K$197</f>
        <v>0</v>
      </c>
      <c r="AR197" s="7" t="s">
        <v>16</v>
      </c>
      <c r="AT197" s="7" t="s">
        <v>5</v>
      </c>
      <c r="AU197" s="7" t="s">
        <v>4</v>
      </c>
      <c r="AY197" s="7" t="s">
        <v>3</v>
      </c>
      <c r="BE197" s="8">
        <f>IF($U$197="základní",$N$197,0)</f>
        <v>0</v>
      </c>
      <c r="BF197" s="8">
        <f>IF($U$197="snížená",$N$197,0)</f>
        <v>0</v>
      </c>
      <c r="BG197" s="8">
        <f>IF($U$197="zákl. přenesená",$N$197,0)</f>
        <v>0</v>
      </c>
      <c r="BH197" s="8">
        <f>IF($U$197="sníž. přenesená",$N$197,0)</f>
        <v>0</v>
      </c>
      <c r="BI197" s="8">
        <f>IF($U$197="nulová",$N$197,0)</f>
        <v>0</v>
      </c>
      <c r="BJ197" s="7" t="s">
        <v>2</v>
      </c>
      <c r="BK197" s="8">
        <f>ROUND($L$197*$K$197,2)</f>
        <v>0</v>
      </c>
      <c r="BL197" s="7" t="s">
        <v>16</v>
      </c>
      <c r="BM197" s="7" t="s">
        <v>134</v>
      </c>
    </row>
    <row r="198" spans="2:65" s="3" customFormat="1" ht="24" customHeight="1">
      <c r="B198" s="4"/>
      <c r="C198" s="16" t="s">
        <v>133</v>
      </c>
      <c r="D198" s="16" t="s">
        <v>5</v>
      </c>
      <c r="E198" s="17" t="s">
        <v>132</v>
      </c>
      <c r="F198" s="118" t="s">
        <v>131</v>
      </c>
      <c r="G198" s="119"/>
      <c r="H198" s="119"/>
      <c r="I198" s="119"/>
      <c r="J198" s="16" t="s">
        <v>7</v>
      </c>
      <c r="K198" s="15">
        <v>1</v>
      </c>
      <c r="L198" s="126"/>
      <c r="M198" s="119"/>
      <c r="N198" s="127">
        <f>ROUND($L$198*$K$198,2)</f>
        <v>0</v>
      </c>
      <c r="O198" s="119"/>
      <c r="P198" s="119"/>
      <c r="Q198" s="119"/>
      <c r="R198" s="14"/>
      <c r="S198" s="4"/>
      <c r="T198" s="13"/>
      <c r="U198" s="20" t="s">
        <v>6</v>
      </c>
      <c r="X198" s="19">
        <v>0</v>
      </c>
      <c r="Y198" s="19">
        <f>$X$198*$K$198</f>
        <v>0</v>
      </c>
      <c r="Z198" s="19">
        <v>0</v>
      </c>
      <c r="AA198" s="18">
        <f>$Z$198*$K$198</f>
        <v>0</v>
      </c>
      <c r="AR198" s="7" t="s">
        <v>16</v>
      </c>
      <c r="AT198" s="7" t="s">
        <v>5</v>
      </c>
      <c r="AU198" s="7" t="s">
        <v>4</v>
      </c>
      <c r="AY198" s="7" t="s">
        <v>3</v>
      </c>
      <c r="BE198" s="8">
        <f>IF($U$198="základní",$N$198,0)</f>
        <v>0</v>
      </c>
      <c r="BF198" s="8">
        <f>IF($U$198="snížená",$N$198,0)</f>
        <v>0</v>
      </c>
      <c r="BG198" s="8">
        <f>IF($U$198="zákl. přenesená",$N$198,0)</f>
        <v>0</v>
      </c>
      <c r="BH198" s="8">
        <f>IF($U$198="sníž. přenesená",$N$198,0)</f>
        <v>0</v>
      </c>
      <c r="BI198" s="8">
        <f>IF($U$198="nulová",$N$198,0)</f>
        <v>0</v>
      </c>
      <c r="BJ198" s="7" t="s">
        <v>2</v>
      </c>
      <c r="BK198" s="8">
        <f>ROUND($L$198*$K$198,2)</f>
        <v>0</v>
      </c>
      <c r="BL198" s="7" t="s">
        <v>16</v>
      </c>
      <c r="BM198" s="7" t="s">
        <v>130</v>
      </c>
    </row>
    <row r="199" spans="2:65" s="3" customFormat="1" ht="13.5" customHeight="1">
      <c r="B199" s="4"/>
      <c r="C199" s="16" t="s">
        <v>129</v>
      </c>
      <c r="D199" s="16" t="s">
        <v>5</v>
      </c>
      <c r="E199" s="17" t="s">
        <v>128</v>
      </c>
      <c r="F199" s="118" t="s">
        <v>127</v>
      </c>
      <c r="G199" s="119"/>
      <c r="H199" s="119"/>
      <c r="I199" s="119"/>
      <c r="J199" s="16"/>
      <c r="K199" s="15">
        <v>770</v>
      </c>
      <c r="L199" s="126"/>
      <c r="M199" s="119"/>
      <c r="N199" s="127">
        <f>ROUND($L$199*$K$199,2)</f>
        <v>0</v>
      </c>
      <c r="O199" s="119"/>
      <c r="P199" s="119"/>
      <c r="Q199" s="119"/>
      <c r="R199" s="14"/>
      <c r="S199" s="4"/>
      <c r="T199" s="13"/>
      <c r="U199" s="20" t="s">
        <v>6</v>
      </c>
      <c r="X199" s="19">
        <v>0</v>
      </c>
      <c r="Y199" s="19">
        <f>$X$199*$K$199</f>
        <v>0</v>
      </c>
      <c r="Z199" s="19">
        <v>0</v>
      </c>
      <c r="AA199" s="18">
        <f>$Z$199*$K$199</f>
        <v>0</v>
      </c>
      <c r="AR199" s="7" t="s">
        <v>16</v>
      </c>
      <c r="AT199" s="7" t="s">
        <v>5</v>
      </c>
      <c r="AU199" s="7" t="s">
        <v>4</v>
      </c>
      <c r="AY199" s="7" t="s">
        <v>3</v>
      </c>
      <c r="BE199" s="8">
        <f>IF($U$199="základní",$N$199,0)</f>
        <v>0</v>
      </c>
      <c r="BF199" s="8">
        <f>IF($U$199="snížená",$N$199,0)</f>
        <v>0</v>
      </c>
      <c r="BG199" s="8">
        <f>IF($U$199="zákl. přenesená",$N$199,0)</f>
        <v>0</v>
      </c>
      <c r="BH199" s="8">
        <f>IF($U$199="sníž. přenesená",$N$199,0)</f>
        <v>0</v>
      </c>
      <c r="BI199" s="8">
        <f>IF($U$199="nulová",$N$199,0)</f>
        <v>0</v>
      </c>
      <c r="BJ199" s="7" t="s">
        <v>2</v>
      </c>
      <c r="BK199" s="8">
        <f>ROUND($L$199*$K$199,2)</f>
        <v>0</v>
      </c>
      <c r="BL199" s="7" t="s">
        <v>16</v>
      </c>
      <c r="BM199" s="7" t="s">
        <v>126</v>
      </c>
    </row>
    <row r="200" spans="2:51" s="3" customFormat="1" ht="13.5" customHeight="1">
      <c r="B200" s="36"/>
      <c r="E200" s="38"/>
      <c r="F200" s="124" t="s">
        <v>125</v>
      </c>
      <c r="G200" s="125"/>
      <c r="H200" s="125"/>
      <c r="I200" s="125"/>
      <c r="K200" s="37">
        <v>210</v>
      </c>
      <c r="S200" s="36"/>
      <c r="T200" s="35"/>
      <c r="AA200" s="34"/>
      <c r="AT200" s="33" t="s">
        <v>52</v>
      </c>
      <c r="AU200" s="33" t="s">
        <v>4</v>
      </c>
      <c r="AV200" s="33" t="s">
        <v>4</v>
      </c>
      <c r="AW200" s="33" t="s">
        <v>67</v>
      </c>
      <c r="AX200" s="33" t="s">
        <v>18</v>
      </c>
      <c r="AY200" s="33" t="s">
        <v>3</v>
      </c>
    </row>
    <row r="201" spans="2:51" s="3" customFormat="1" ht="13.5" customHeight="1">
      <c r="B201" s="36"/>
      <c r="E201" s="33"/>
      <c r="F201" s="124" t="s">
        <v>124</v>
      </c>
      <c r="G201" s="125"/>
      <c r="H201" s="125"/>
      <c r="I201" s="125"/>
      <c r="K201" s="37">
        <v>220</v>
      </c>
      <c r="S201" s="36"/>
      <c r="T201" s="35"/>
      <c r="AA201" s="34"/>
      <c r="AT201" s="33" t="s">
        <v>52</v>
      </c>
      <c r="AU201" s="33" t="s">
        <v>4</v>
      </c>
      <c r="AV201" s="33" t="s">
        <v>4</v>
      </c>
      <c r="AW201" s="33" t="s">
        <v>67</v>
      </c>
      <c r="AX201" s="33" t="s">
        <v>18</v>
      </c>
      <c r="AY201" s="33" t="s">
        <v>3</v>
      </c>
    </row>
    <row r="202" spans="2:51" s="3" customFormat="1" ht="13.5" customHeight="1">
      <c r="B202" s="36"/>
      <c r="E202" s="33"/>
      <c r="F202" s="124" t="s">
        <v>92</v>
      </c>
      <c r="G202" s="125"/>
      <c r="H202" s="125"/>
      <c r="I202" s="125"/>
      <c r="K202" s="37">
        <v>340</v>
      </c>
      <c r="S202" s="36"/>
      <c r="T202" s="35"/>
      <c r="AA202" s="34"/>
      <c r="AT202" s="33" t="s">
        <v>52</v>
      </c>
      <c r="AU202" s="33" t="s">
        <v>4</v>
      </c>
      <c r="AV202" s="33" t="s">
        <v>4</v>
      </c>
      <c r="AW202" s="33" t="s">
        <v>67</v>
      </c>
      <c r="AX202" s="33" t="s">
        <v>18</v>
      </c>
      <c r="AY202" s="33" t="s">
        <v>3</v>
      </c>
    </row>
    <row r="203" spans="2:51" s="3" customFormat="1" ht="13.5" customHeight="1">
      <c r="B203" s="42"/>
      <c r="E203" s="39"/>
      <c r="F203" s="122" t="s">
        <v>123</v>
      </c>
      <c r="G203" s="123"/>
      <c r="H203" s="123"/>
      <c r="I203" s="123"/>
      <c r="K203" s="43">
        <v>770</v>
      </c>
      <c r="S203" s="42"/>
      <c r="T203" s="41"/>
      <c r="AA203" s="40"/>
      <c r="AT203" s="39" t="s">
        <v>52</v>
      </c>
      <c r="AU203" s="39" t="s">
        <v>4</v>
      </c>
      <c r="AV203" s="39" t="s">
        <v>16</v>
      </c>
      <c r="AW203" s="39" t="s">
        <v>67</v>
      </c>
      <c r="AX203" s="39" t="s">
        <v>2</v>
      </c>
      <c r="AY203" s="39" t="s">
        <v>3</v>
      </c>
    </row>
    <row r="204" spans="2:65" s="3" customFormat="1" ht="24" customHeight="1">
      <c r="B204" s="4"/>
      <c r="C204" s="21" t="s">
        <v>122</v>
      </c>
      <c r="D204" s="21" t="s">
        <v>5</v>
      </c>
      <c r="E204" s="17" t="s">
        <v>121</v>
      </c>
      <c r="F204" s="118" t="s">
        <v>120</v>
      </c>
      <c r="G204" s="119"/>
      <c r="H204" s="119"/>
      <c r="I204" s="119"/>
      <c r="J204" s="16" t="s">
        <v>7</v>
      </c>
      <c r="K204" s="15">
        <v>2</v>
      </c>
      <c r="L204" s="126"/>
      <c r="M204" s="119"/>
      <c r="N204" s="127">
        <f>ROUND($L$204*$K$204,2)</f>
        <v>0</v>
      </c>
      <c r="O204" s="119"/>
      <c r="P204" s="119"/>
      <c r="Q204" s="119"/>
      <c r="R204" s="14"/>
      <c r="S204" s="4"/>
      <c r="T204" s="13"/>
      <c r="U204" s="20" t="s">
        <v>6</v>
      </c>
      <c r="X204" s="19">
        <v>0</v>
      </c>
      <c r="Y204" s="19">
        <f>$X$204*$K$204</f>
        <v>0</v>
      </c>
      <c r="Z204" s="19">
        <v>0</v>
      </c>
      <c r="AA204" s="18">
        <f>$Z$204*$K$204</f>
        <v>0</v>
      </c>
      <c r="AR204" s="7" t="s">
        <v>16</v>
      </c>
      <c r="AT204" s="7" t="s">
        <v>5</v>
      </c>
      <c r="AU204" s="7" t="s">
        <v>4</v>
      </c>
      <c r="AY204" s="3" t="s">
        <v>3</v>
      </c>
      <c r="BE204" s="8">
        <f>IF($U$204="základní",$N$204,0)</f>
        <v>0</v>
      </c>
      <c r="BF204" s="8">
        <f>IF($U$204="snížená",$N$204,0)</f>
        <v>0</v>
      </c>
      <c r="BG204" s="8">
        <f>IF($U$204="zákl. přenesená",$N$204,0)</f>
        <v>0</v>
      </c>
      <c r="BH204" s="8">
        <f>IF($U$204="sníž. přenesená",$N$204,0)</f>
        <v>0</v>
      </c>
      <c r="BI204" s="8">
        <f>IF($U$204="nulová",$N$204,0)</f>
        <v>0</v>
      </c>
      <c r="BJ204" s="7" t="s">
        <v>2</v>
      </c>
      <c r="BK204" s="8">
        <f>ROUND($L$204*$K$204,2)</f>
        <v>0</v>
      </c>
      <c r="BL204" s="7" t="s">
        <v>16</v>
      </c>
      <c r="BM204" s="7" t="s">
        <v>119</v>
      </c>
    </row>
    <row r="205" spans="2:65" s="3" customFormat="1" ht="24" customHeight="1">
      <c r="B205" s="4"/>
      <c r="C205" s="16" t="s">
        <v>118</v>
      </c>
      <c r="D205" s="16" t="s">
        <v>5</v>
      </c>
      <c r="E205" s="17" t="s">
        <v>117</v>
      </c>
      <c r="F205" s="118" t="s">
        <v>116</v>
      </c>
      <c r="G205" s="119"/>
      <c r="H205" s="119"/>
      <c r="I205" s="119"/>
      <c r="J205" s="16" t="s">
        <v>7</v>
      </c>
      <c r="K205" s="15">
        <v>1</v>
      </c>
      <c r="L205" s="126"/>
      <c r="M205" s="119"/>
      <c r="N205" s="127">
        <f>ROUND($L$205*$K$205,2)</f>
        <v>0</v>
      </c>
      <c r="O205" s="119"/>
      <c r="P205" s="119"/>
      <c r="Q205" s="119"/>
      <c r="R205" s="14"/>
      <c r="S205" s="4"/>
      <c r="T205" s="13"/>
      <c r="U205" s="20" t="s">
        <v>6</v>
      </c>
      <c r="X205" s="19">
        <v>0</v>
      </c>
      <c r="Y205" s="19">
        <f>$X$205*$K$205</f>
        <v>0</v>
      </c>
      <c r="Z205" s="19">
        <v>0</v>
      </c>
      <c r="AA205" s="18">
        <f>$Z$205*$K$205</f>
        <v>0</v>
      </c>
      <c r="AR205" s="7" t="s">
        <v>16</v>
      </c>
      <c r="AT205" s="7" t="s">
        <v>5</v>
      </c>
      <c r="AU205" s="7" t="s">
        <v>4</v>
      </c>
      <c r="AY205" s="7" t="s">
        <v>3</v>
      </c>
      <c r="BE205" s="8">
        <f>IF($U$205="základní",$N$205,0)</f>
        <v>0</v>
      </c>
      <c r="BF205" s="8">
        <f>IF($U$205="snížená",$N$205,0)</f>
        <v>0</v>
      </c>
      <c r="BG205" s="8">
        <f>IF($U$205="zákl. přenesená",$N$205,0)</f>
        <v>0</v>
      </c>
      <c r="BH205" s="8">
        <f>IF($U$205="sníž. přenesená",$N$205,0)</f>
        <v>0</v>
      </c>
      <c r="BI205" s="8">
        <f>IF($U$205="nulová",$N$205,0)</f>
        <v>0</v>
      </c>
      <c r="BJ205" s="7" t="s">
        <v>2</v>
      </c>
      <c r="BK205" s="8">
        <f>ROUND($L$205*$K$205,2)</f>
        <v>0</v>
      </c>
      <c r="BL205" s="7" t="s">
        <v>16</v>
      </c>
      <c r="BM205" s="7" t="s">
        <v>115</v>
      </c>
    </row>
    <row r="206" spans="2:47" s="3" customFormat="1" ht="24.75" customHeight="1">
      <c r="B206" s="4"/>
      <c r="F206" s="128" t="s">
        <v>114</v>
      </c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4"/>
      <c r="T206" s="32"/>
      <c r="AA206" s="31"/>
      <c r="AT206" s="3" t="s">
        <v>54</v>
      </c>
      <c r="AU206" s="3" t="s">
        <v>4</v>
      </c>
    </row>
    <row r="207" spans="2:65" s="3" customFormat="1" ht="24" customHeight="1">
      <c r="B207" s="4"/>
      <c r="C207" s="21" t="s">
        <v>113</v>
      </c>
      <c r="D207" s="21" t="s">
        <v>5</v>
      </c>
      <c r="E207" s="17" t="s">
        <v>112</v>
      </c>
      <c r="F207" s="118" t="s">
        <v>111</v>
      </c>
      <c r="G207" s="119"/>
      <c r="H207" s="119"/>
      <c r="I207" s="119"/>
      <c r="J207" s="16" t="s">
        <v>71</v>
      </c>
      <c r="K207" s="15">
        <v>120</v>
      </c>
      <c r="L207" s="126"/>
      <c r="M207" s="119"/>
      <c r="N207" s="127">
        <f>ROUND($L$207*$K$207,2)</f>
        <v>0</v>
      </c>
      <c r="O207" s="119"/>
      <c r="P207" s="119"/>
      <c r="Q207" s="119"/>
      <c r="R207" s="14"/>
      <c r="S207" s="4"/>
      <c r="T207" s="13"/>
      <c r="U207" s="20" t="s">
        <v>6</v>
      </c>
      <c r="X207" s="19">
        <v>0</v>
      </c>
      <c r="Y207" s="19">
        <f>$X$207*$K$207</f>
        <v>0</v>
      </c>
      <c r="Z207" s="19">
        <v>0</v>
      </c>
      <c r="AA207" s="18">
        <f>$Z$207*$K$207</f>
        <v>0</v>
      </c>
      <c r="AR207" s="7" t="s">
        <v>16</v>
      </c>
      <c r="AT207" s="7" t="s">
        <v>5</v>
      </c>
      <c r="AU207" s="7" t="s">
        <v>4</v>
      </c>
      <c r="AY207" s="3" t="s">
        <v>3</v>
      </c>
      <c r="BE207" s="8">
        <f>IF($U$207="základní",$N$207,0)</f>
        <v>0</v>
      </c>
      <c r="BF207" s="8">
        <f>IF($U$207="snížená",$N$207,0)</f>
        <v>0</v>
      </c>
      <c r="BG207" s="8">
        <f>IF($U$207="zákl. přenesená",$N$207,0)</f>
        <v>0</v>
      </c>
      <c r="BH207" s="8">
        <f>IF($U$207="sníž. přenesená",$N$207,0)</f>
        <v>0</v>
      </c>
      <c r="BI207" s="8">
        <f>IF($U$207="nulová",$N$207,0)</f>
        <v>0</v>
      </c>
      <c r="BJ207" s="7" t="s">
        <v>2</v>
      </c>
      <c r="BK207" s="8">
        <f>ROUND($L$207*$K$207,2)</f>
        <v>0</v>
      </c>
      <c r="BL207" s="7" t="s">
        <v>16</v>
      </c>
      <c r="BM207" s="7" t="s">
        <v>110</v>
      </c>
    </row>
    <row r="208" spans="2:65" s="3" customFormat="1" ht="24" customHeight="1">
      <c r="B208" s="4"/>
      <c r="C208" s="16" t="s">
        <v>109</v>
      </c>
      <c r="D208" s="16" t="s">
        <v>5</v>
      </c>
      <c r="E208" s="17" t="s">
        <v>108</v>
      </c>
      <c r="F208" s="118" t="s">
        <v>107</v>
      </c>
      <c r="G208" s="119"/>
      <c r="H208" s="119"/>
      <c r="I208" s="119"/>
      <c r="J208" s="16" t="s">
        <v>71</v>
      </c>
      <c r="K208" s="15">
        <v>220</v>
      </c>
      <c r="L208" s="126"/>
      <c r="M208" s="119"/>
      <c r="N208" s="127">
        <f>ROUND($L$208*$K$208,2)</f>
        <v>0</v>
      </c>
      <c r="O208" s="119"/>
      <c r="P208" s="119"/>
      <c r="Q208" s="119"/>
      <c r="R208" s="14"/>
      <c r="S208" s="4"/>
      <c r="T208" s="13"/>
      <c r="U208" s="20" t="s">
        <v>6</v>
      </c>
      <c r="X208" s="19">
        <v>0</v>
      </c>
      <c r="Y208" s="19">
        <f>$X$208*$K$208</f>
        <v>0</v>
      </c>
      <c r="Z208" s="19">
        <v>0</v>
      </c>
      <c r="AA208" s="18">
        <f>$Z$208*$K$208</f>
        <v>0</v>
      </c>
      <c r="AR208" s="7" t="s">
        <v>16</v>
      </c>
      <c r="AT208" s="7" t="s">
        <v>5</v>
      </c>
      <c r="AU208" s="7" t="s">
        <v>4</v>
      </c>
      <c r="AY208" s="7" t="s">
        <v>3</v>
      </c>
      <c r="BE208" s="8">
        <f>IF($U$208="základní",$N$208,0)</f>
        <v>0</v>
      </c>
      <c r="BF208" s="8">
        <f>IF($U$208="snížená",$N$208,0)</f>
        <v>0</v>
      </c>
      <c r="BG208" s="8">
        <f>IF($U$208="zákl. přenesená",$N$208,0)</f>
        <v>0</v>
      </c>
      <c r="BH208" s="8">
        <f>IF($U$208="sníž. přenesená",$N$208,0)</f>
        <v>0</v>
      </c>
      <c r="BI208" s="8">
        <f>IF($U$208="nulová",$N$208,0)</f>
        <v>0</v>
      </c>
      <c r="BJ208" s="7" t="s">
        <v>2</v>
      </c>
      <c r="BK208" s="8">
        <f>ROUND($L$208*$K$208,2)</f>
        <v>0</v>
      </c>
      <c r="BL208" s="7" t="s">
        <v>16</v>
      </c>
      <c r="BM208" s="7" t="s">
        <v>106</v>
      </c>
    </row>
    <row r="209" spans="2:65" s="3" customFormat="1" ht="24" customHeight="1">
      <c r="B209" s="4"/>
      <c r="C209" s="16" t="s">
        <v>105</v>
      </c>
      <c r="D209" s="16" t="s">
        <v>5</v>
      </c>
      <c r="E209" s="17" t="s">
        <v>104</v>
      </c>
      <c r="F209" s="118" t="s">
        <v>103</v>
      </c>
      <c r="G209" s="119"/>
      <c r="H209" s="119"/>
      <c r="I209" s="119"/>
      <c r="J209" s="16" t="s">
        <v>98</v>
      </c>
      <c r="K209" s="15">
        <v>1</v>
      </c>
      <c r="L209" s="126"/>
      <c r="M209" s="119"/>
      <c r="N209" s="127">
        <f>ROUND($L$209*$K$209,2)</f>
        <v>0</v>
      </c>
      <c r="O209" s="119"/>
      <c r="P209" s="119"/>
      <c r="Q209" s="119"/>
      <c r="R209" s="14"/>
      <c r="S209" s="4"/>
      <c r="T209" s="13"/>
      <c r="U209" s="20" t="s">
        <v>6</v>
      </c>
      <c r="X209" s="19">
        <v>0</v>
      </c>
      <c r="Y209" s="19">
        <f>$X$209*$K$209</f>
        <v>0</v>
      </c>
      <c r="Z209" s="19">
        <v>0</v>
      </c>
      <c r="AA209" s="18">
        <f>$Z$209*$K$209</f>
        <v>0</v>
      </c>
      <c r="AR209" s="7" t="s">
        <v>16</v>
      </c>
      <c r="AT209" s="7" t="s">
        <v>5</v>
      </c>
      <c r="AU209" s="7" t="s">
        <v>4</v>
      </c>
      <c r="AY209" s="7" t="s">
        <v>3</v>
      </c>
      <c r="BE209" s="8">
        <f>IF($U$209="základní",$N$209,0)</f>
        <v>0</v>
      </c>
      <c r="BF209" s="8">
        <f>IF($U$209="snížená",$N$209,0)</f>
        <v>0</v>
      </c>
      <c r="BG209" s="8">
        <f>IF($U$209="zákl. přenesená",$N$209,0)</f>
        <v>0</v>
      </c>
      <c r="BH209" s="8">
        <f>IF($U$209="sníž. přenesená",$N$209,0)</f>
        <v>0</v>
      </c>
      <c r="BI209" s="8">
        <f>IF($U$209="nulová",$N$209,0)</f>
        <v>0</v>
      </c>
      <c r="BJ209" s="7" t="s">
        <v>2</v>
      </c>
      <c r="BK209" s="8">
        <f>ROUND($L$209*$K$209,2)</f>
        <v>0</v>
      </c>
      <c r="BL209" s="7" t="s">
        <v>16</v>
      </c>
      <c r="BM209" s="7" t="s">
        <v>102</v>
      </c>
    </row>
    <row r="210" spans="2:65" s="3" customFormat="1" ht="24" customHeight="1">
      <c r="B210" s="4"/>
      <c r="C210" s="16" t="s">
        <v>101</v>
      </c>
      <c r="D210" s="16" t="s">
        <v>5</v>
      </c>
      <c r="E210" s="17" t="s">
        <v>100</v>
      </c>
      <c r="F210" s="118" t="s">
        <v>99</v>
      </c>
      <c r="G210" s="119"/>
      <c r="H210" s="119"/>
      <c r="I210" s="119"/>
      <c r="J210" s="16" t="s">
        <v>98</v>
      </c>
      <c r="K210" s="15">
        <v>1</v>
      </c>
      <c r="L210" s="126"/>
      <c r="M210" s="119"/>
      <c r="N210" s="127">
        <f>ROUND($L$210*$K$210,2)</f>
        <v>0</v>
      </c>
      <c r="O210" s="119"/>
      <c r="P210" s="119"/>
      <c r="Q210" s="119"/>
      <c r="R210" s="14"/>
      <c r="S210" s="4"/>
      <c r="T210" s="13"/>
      <c r="U210" s="20" t="s">
        <v>6</v>
      </c>
      <c r="X210" s="19">
        <v>0</v>
      </c>
      <c r="Y210" s="19">
        <f>$X$210*$K$210</f>
        <v>0</v>
      </c>
      <c r="Z210" s="19">
        <v>0</v>
      </c>
      <c r="AA210" s="18">
        <f>$Z$210*$K$210</f>
        <v>0</v>
      </c>
      <c r="AR210" s="7" t="s">
        <v>16</v>
      </c>
      <c r="AT210" s="7" t="s">
        <v>5</v>
      </c>
      <c r="AU210" s="7" t="s">
        <v>4</v>
      </c>
      <c r="AY210" s="7" t="s">
        <v>3</v>
      </c>
      <c r="BE210" s="8">
        <f>IF($U$210="základní",$N$210,0)</f>
        <v>0</v>
      </c>
      <c r="BF210" s="8">
        <f>IF($U$210="snížená",$N$210,0)</f>
        <v>0</v>
      </c>
      <c r="BG210" s="8">
        <f>IF($U$210="zákl. přenesená",$N$210,0)</f>
        <v>0</v>
      </c>
      <c r="BH210" s="8">
        <f>IF($U$210="sníž. přenesená",$N$210,0)</f>
        <v>0</v>
      </c>
      <c r="BI210" s="8">
        <f>IF($U$210="nulová",$N$210,0)</f>
        <v>0</v>
      </c>
      <c r="BJ210" s="7" t="s">
        <v>2</v>
      </c>
      <c r="BK210" s="8">
        <f>ROUND($L$210*$K$210,2)</f>
        <v>0</v>
      </c>
      <c r="BL210" s="7" t="s">
        <v>16</v>
      </c>
      <c r="BM210" s="7" t="s">
        <v>97</v>
      </c>
    </row>
    <row r="211" spans="2:65" s="3" customFormat="1" ht="13.5" customHeight="1">
      <c r="B211" s="4"/>
      <c r="C211" s="16" t="s">
        <v>96</v>
      </c>
      <c r="D211" s="16" t="s">
        <v>5</v>
      </c>
      <c r="E211" s="17" t="s">
        <v>95</v>
      </c>
      <c r="F211" s="118" t="s">
        <v>94</v>
      </c>
      <c r="G211" s="119"/>
      <c r="H211" s="119"/>
      <c r="I211" s="119"/>
      <c r="J211" s="16" t="s">
        <v>71</v>
      </c>
      <c r="K211" s="15">
        <v>340</v>
      </c>
      <c r="L211" s="126"/>
      <c r="M211" s="119"/>
      <c r="N211" s="127">
        <f>ROUND($L$211*$K$211,2)</f>
        <v>0</v>
      </c>
      <c r="O211" s="119"/>
      <c r="P211" s="119"/>
      <c r="Q211" s="119"/>
      <c r="R211" s="14"/>
      <c r="S211" s="4"/>
      <c r="T211" s="13"/>
      <c r="U211" s="20" t="s">
        <v>6</v>
      </c>
      <c r="X211" s="19">
        <v>0</v>
      </c>
      <c r="Y211" s="19">
        <f>$X$211*$K$211</f>
        <v>0</v>
      </c>
      <c r="Z211" s="19">
        <v>0</v>
      </c>
      <c r="AA211" s="18">
        <f>$Z$211*$K$211</f>
        <v>0</v>
      </c>
      <c r="AR211" s="7" t="s">
        <v>16</v>
      </c>
      <c r="AT211" s="7" t="s">
        <v>5</v>
      </c>
      <c r="AU211" s="7" t="s">
        <v>4</v>
      </c>
      <c r="AY211" s="7" t="s">
        <v>3</v>
      </c>
      <c r="BE211" s="8">
        <f>IF($U$211="základní",$N$211,0)</f>
        <v>0</v>
      </c>
      <c r="BF211" s="8">
        <f>IF($U$211="snížená",$N$211,0)</f>
        <v>0</v>
      </c>
      <c r="BG211" s="8">
        <f>IF($U$211="zákl. přenesená",$N$211,0)</f>
        <v>0</v>
      </c>
      <c r="BH211" s="8">
        <f>IF($U$211="sníž. přenesená",$N$211,0)</f>
        <v>0</v>
      </c>
      <c r="BI211" s="8">
        <f>IF($U$211="nulová",$N$211,0)</f>
        <v>0</v>
      </c>
      <c r="BJ211" s="7" t="s">
        <v>2</v>
      </c>
      <c r="BK211" s="8">
        <f>ROUND($L$211*$K$211,2)</f>
        <v>0</v>
      </c>
      <c r="BL211" s="7" t="s">
        <v>16</v>
      </c>
      <c r="BM211" s="7" t="s">
        <v>93</v>
      </c>
    </row>
    <row r="212" spans="2:51" s="3" customFormat="1" ht="13.5" customHeight="1">
      <c r="B212" s="36"/>
      <c r="E212" s="38"/>
      <c r="F212" s="124" t="s">
        <v>92</v>
      </c>
      <c r="G212" s="125"/>
      <c r="H212" s="125"/>
      <c r="I212" s="125"/>
      <c r="K212" s="37">
        <v>340</v>
      </c>
      <c r="S212" s="36"/>
      <c r="T212" s="35"/>
      <c r="AA212" s="34"/>
      <c r="AT212" s="33" t="s">
        <v>52</v>
      </c>
      <c r="AU212" s="33" t="s">
        <v>4</v>
      </c>
      <c r="AV212" s="33" t="s">
        <v>4</v>
      </c>
      <c r="AW212" s="33" t="s">
        <v>67</v>
      </c>
      <c r="AX212" s="33" t="s">
        <v>2</v>
      </c>
      <c r="AY212" s="33" t="s">
        <v>3</v>
      </c>
    </row>
    <row r="213" spans="2:65" s="3" customFormat="1" ht="24" customHeight="1">
      <c r="B213" s="4"/>
      <c r="C213" s="21" t="s">
        <v>91</v>
      </c>
      <c r="D213" s="21" t="s">
        <v>5</v>
      </c>
      <c r="E213" s="17" t="s">
        <v>90</v>
      </c>
      <c r="F213" s="118" t="s">
        <v>88</v>
      </c>
      <c r="G213" s="119"/>
      <c r="H213" s="119"/>
      <c r="I213" s="119"/>
      <c r="J213" s="16" t="s">
        <v>71</v>
      </c>
      <c r="K213" s="15">
        <v>191</v>
      </c>
      <c r="L213" s="126"/>
      <c r="M213" s="119"/>
      <c r="N213" s="127">
        <f>ROUND($L$213*$K$213,2)</f>
        <v>0</v>
      </c>
      <c r="O213" s="119"/>
      <c r="P213" s="119"/>
      <c r="Q213" s="119"/>
      <c r="R213" s="14" t="s">
        <v>24</v>
      </c>
      <c r="S213" s="4"/>
      <c r="T213" s="13"/>
      <c r="U213" s="20" t="s">
        <v>6</v>
      </c>
      <c r="X213" s="19">
        <v>0</v>
      </c>
      <c r="Y213" s="19">
        <f>$X$213*$K$213</f>
        <v>0</v>
      </c>
      <c r="Z213" s="19">
        <v>0</v>
      </c>
      <c r="AA213" s="18">
        <f>$Z$213*$K$213</f>
        <v>0</v>
      </c>
      <c r="AR213" s="7" t="s">
        <v>16</v>
      </c>
      <c r="AT213" s="7" t="s">
        <v>5</v>
      </c>
      <c r="AU213" s="7" t="s">
        <v>4</v>
      </c>
      <c r="AY213" s="3" t="s">
        <v>3</v>
      </c>
      <c r="BE213" s="8">
        <f>IF($U$213="základní",$N$213,0)</f>
        <v>0</v>
      </c>
      <c r="BF213" s="8">
        <f>IF($U$213="snížená",$N$213,0)</f>
        <v>0</v>
      </c>
      <c r="BG213" s="8">
        <f>IF($U$213="zákl. přenesená",$N$213,0)</f>
        <v>0</v>
      </c>
      <c r="BH213" s="8">
        <f>IF($U$213="sníž. přenesená",$N$213,0)</f>
        <v>0</v>
      </c>
      <c r="BI213" s="8">
        <f>IF($U$213="nulová",$N$213,0)</f>
        <v>0</v>
      </c>
      <c r="BJ213" s="7" t="s">
        <v>2</v>
      </c>
      <c r="BK213" s="8">
        <f>ROUND($L$213*$K$213,2)</f>
        <v>0</v>
      </c>
      <c r="BL213" s="7" t="s">
        <v>16</v>
      </c>
      <c r="BM213" s="7" t="s">
        <v>89</v>
      </c>
    </row>
    <row r="214" spans="2:47" s="3" customFormat="1" ht="14.25" customHeight="1">
      <c r="B214" s="4"/>
      <c r="F214" s="116" t="s">
        <v>88</v>
      </c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4"/>
      <c r="T214" s="32"/>
      <c r="AA214" s="31"/>
      <c r="AT214" s="3" t="s">
        <v>20</v>
      </c>
      <c r="AU214" s="3" t="s">
        <v>4</v>
      </c>
    </row>
    <row r="215" spans="2:51" s="3" customFormat="1" ht="13.5" customHeight="1">
      <c r="B215" s="36"/>
      <c r="E215" s="33"/>
      <c r="F215" s="124" t="s">
        <v>87</v>
      </c>
      <c r="G215" s="125"/>
      <c r="H215" s="125"/>
      <c r="I215" s="125"/>
      <c r="K215" s="37">
        <v>191</v>
      </c>
      <c r="S215" s="36"/>
      <c r="T215" s="35"/>
      <c r="AA215" s="34"/>
      <c r="AT215" s="33" t="s">
        <v>52</v>
      </c>
      <c r="AU215" s="33" t="s">
        <v>4</v>
      </c>
      <c r="AV215" s="33" t="s">
        <v>4</v>
      </c>
      <c r="AW215" s="33" t="s">
        <v>67</v>
      </c>
      <c r="AX215" s="33" t="s">
        <v>2</v>
      </c>
      <c r="AY215" s="33" t="s">
        <v>3</v>
      </c>
    </row>
    <row r="216" spans="2:65" s="3" customFormat="1" ht="13.5" customHeight="1">
      <c r="B216" s="4"/>
      <c r="C216" s="21" t="s">
        <v>86</v>
      </c>
      <c r="D216" s="21" t="s">
        <v>5</v>
      </c>
      <c r="E216" s="17" t="s">
        <v>85</v>
      </c>
      <c r="F216" s="118" t="s">
        <v>84</v>
      </c>
      <c r="G216" s="119"/>
      <c r="H216" s="119"/>
      <c r="I216" s="119"/>
      <c r="J216" s="16" t="s">
        <v>71</v>
      </c>
      <c r="K216" s="15">
        <v>411</v>
      </c>
      <c r="L216" s="126"/>
      <c r="M216" s="119"/>
      <c r="N216" s="127">
        <f>ROUND($L$216*$K$216,2)</f>
        <v>0</v>
      </c>
      <c r="O216" s="119"/>
      <c r="P216" s="119"/>
      <c r="Q216" s="119"/>
      <c r="R216" s="14" t="s">
        <v>24</v>
      </c>
      <c r="S216" s="4"/>
      <c r="T216" s="13"/>
      <c r="U216" s="20" t="s">
        <v>6</v>
      </c>
      <c r="X216" s="19">
        <v>0</v>
      </c>
      <c r="Y216" s="19">
        <f>$X$216*$K$216</f>
        <v>0</v>
      </c>
      <c r="Z216" s="19">
        <v>0</v>
      </c>
      <c r="AA216" s="18">
        <f>$Z$216*$K$216</f>
        <v>0</v>
      </c>
      <c r="AR216" s="7" t="s">
        <v>16</v>
      </c>
      <c r="AT216" s="7" t="s">
        <v>5</v>
      </c>
      <c r="AU216" s="7" t="s">
        <v>4</v>
      </c>
      <c r="AY216" s="3" t="s">
        <v>3</v>
      </c>
      <c r="BE216" s="8">
        <f>IF($U$216="základní",$N$216,0)</f>
        <v>0</v>
      </c>
      <c r="BF216" s="8">
        <f>IF($U$216="snížená",$N$216,0)</f>
        <v>0</v>
      </c>
      <c r="BG216" s="8">
        <f>IF($U$216="zákl. přenesená",$N$216,0)</f>
        <v>0</v>
      </c>
      <c r="BH216" s="8">
        <f>IF($U$216="sníž. přenesená",$N$216,0)</f>
        <v>0</v>
      </c>
      <c r="BI216" s="8">
        <f>IF($U$216="nulová",$N$216,0)</f>
        <v>0</v>
      </c>
      <c r="BJ216" s="7" t="s">
        <v>2</v>
      </c>
      <c r="BK216" s="8">
        <f>ROUND($L$216*$K$216,2)</f>
        <v>0</v>
      </c>
      <c r="BL216" s="7" t="s">
        <v>16</v>
      </c>
      <c r="BM216" s="7" t="s">
        <v>83</v>
      </c>
    </row>
    <row r="217" spans="2:47" s="3" customFormat="1" ht="14.25" customHeight="1">
      <c r="B217" s="4"/>
      <c r="F217" s="116" t="s">
        <v>82</v>
      </c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4"/>
      <c r="T217" s="32"/>
      <c r="AA217" s="31"/>
      <c r="AT217" s="3" t="s">
        <v>20</v>
      </c>
      <c r="AU217" s="3" t="s">
        <v>4</v>
      </c>
    </row>
    <row r="218" spans="2:51" s="3" customFormat="1" ht="13.5" customHeight="1">
      <c r="B218" s="36"/>
      <c r="E218" s="33"/>
      <c r="F218" s="124" t="s">
        <v>81</v>
      </c>
      <c r="G218" s="125"/>
      <c r="H218" s="125"/>
      <c r="I218" s="125"/>
      <c r="K218" s="37">
        <v>411</v>
      </c>
      <c r="S218" s="36"/>
      <c r="T218" s="35"/>
      <c r="AA218" s="34"/>
      <c r="AT218" s="33" t="s">
        <v>52</v>
      </c>
      <c r="AU218" s="33" t="s">
        <v>4</v>
      </c>
      <c r="AV218" s="33" t="s">
        <v>4</v>
      </c>
      <c r="AW218" s="33" t="s">
        <v>67</v>
      </c>
      <c r="AX218" s="33" t="s">
        <v>2</v>
      </c>
      <c r="AY218" s="33" t="s">
        <v>3</v>
      </c>
    </row>
    <row r="219" spans="2:65" s="3" customFormat="1" ht="24" customHeight="1">
      <c r="B219" s="4"/>
      <c r="C219" s="21" t="s">
        <v>80</v>
      </c>
      <c r="D219" s="21" t="s">
        <v>5</v>
      </c>
      <c r="E219" s="17" t="s">
        <v>79</v>
      </c>
      <c r="F219" s="118" t="s">
        <v>78</v>
      </c>
      <c r="G219" s="119"/>
      <c r="H219" s="119"/>
      <c r="I219" s="119"/>
      <c r="J219" s="16" t="s">
        <v>25</v>
      </c>
      <c r="K219" s="15">
        <v>6</v>
      </c>
      <c r="L219" s="126"/>
      <c r="M219" s="119"/>
      <c r="N219" s="127">
        <f>ROUND($L$219*$K$219,2)</f>
        <v>0</v>
      </c>
      <c r="O219" s="119"/>
      <c r="P219" s="119"/>
      <c r="Q219" s="119"/>
      <c r="R219" s="14" t="s">
        <v>24</v>
      </c>
      <c r="S219" s="4"/>
      <c r="T219" s="13"/>
      <c r="U219" s="20" t="s">
        <v>6</v>
      </c>
      <c r="X219" s="19">
        <v>0.46005</v>
      </c>
      <c r="Y219" s="19">
        <f>$X$219*$K$219</f>
        <v>2.7603</v>
      </c>
      <c r="Z219" s="19">
        <v>0</v>
      </c>
      <c r="AA219" s="18">
        <f>$Z$219*$K$219</f>
        <v>0</v>
      </c>
      <c r="AR219" s="7" t="s">
        <v>16</v>
      </c>
      <c r="AT219" s="7" t="s">
        <v>5</v>
      </c>
      <c r="AU219" s="7" t="s">
        <v>4</v>
      </c>
      <c r="AY219" s="3" t="s">
        <v>3</v>
      </c>
      <c r="BE219" s="8">
        <f>IF($U$219="základní",$N$219,0)</f>
        <v>0</v>
      </c>
      <c r="BF219" s="8">
        <f>IF($U$219="snížená",$N$219,0)</f>
        <v>0</v>
      </c>
      <c r="BG219" s="8">
        <f>IF($U$219="zákl. přenesená",$N$219,0)</f>
        <v>0</v>
      </c>
      <c r="BH219" s="8">
        <f>IF($U$219="sníž. přenesená",$N$219,0)</f>
        <v>0</v>
      </c>
      <c r="BI219" s="8">
        <f>IF($U$219="nulová",$N$219,0)</f>
        <v>0</v>
      </c>
      <c r="BJ219" s="7" t="s">
        <v>2</v>
      </c>
      <c r="BK219" s="8">
        <f>ROUND($L$219*$K$219,2)</f>
        <v>0</v>
      </c>
      <c r="BL219" s="7" t="s">
        <v>16</v>
      </c>
      <c r="BM219" s="7" t="s">
        <v>77</v>
      </c>
    </row>
    <row r="220" spans="2:47" s="3" customFormat="1" ht="14.25" customHeight="1">
      <c r="B220" s="4"/>
      <c r="F220" s="116" t="s">
        <v>76</v>
      </c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4"/>
      <c r="T220" s="32"/>
      <c r="AA220" s="31"/>
      <c r="AT220" s="3" t="s">
        <v>20</v>
      </c>
      <c r="AU220" s="3" t="s">
        <v>4</v>
      </c>
    </row>
    <row r="221" spans="2:63" s="22" customFormat="1" ht="30" customHeight="1">
      <c r="B221" s="28"/>
      <c r="D221" s="29" t="s">
        <v>75</v>
      </c>
      <c r="N221" s="113">
        <f>$BK$221</f>
        <v>0</v>
      </c>
      <c r="O221" s="114"/>
      <c r="P221" s="114"/>
      <c r="Q221" s="114"/>
      <c r="S221" s="28"/>
      <c r="T221" s="27"/>
      <c r="W221" s="26">
        <f>SUM($W$222:$W$224)</f>
        <v>0</v>
      </c>
      <c r="Y221" s="26">
        <f>SUM($Y$222:$Y$224)</f>
        <v>0</v>
      </c>
      <c r="AA221" s="25">
        <f>SUM($AA$222:$AA$224)</f>
        <v>0</v>
      </c>
      <c r="AR221" s="24" t="s">
        <v>2</v>
      </c>
      <c r="AT221" s="24" t="s">
        <v>15</v>
      </c>
      <c r="AU221" s="24" t="s">
        <v>2</v>
      </c>
      <c r="AY221" s="24" t="s">
        <v>3</v>
      </c>
      <c r="BK221" s="23">
        <f>SUM($BK$222:$BK$224)</f>
        <v>0</v>
      </c>
    </row>
    <row r="222" spans="2:65" s="3" customFormat="1" ht="13.5" customHeight="1">
      <c r="B222" s="4"/>
      <c r="C222" s="21" t="s">
        <v>74</v>
      </c>
      <c r="D222" s="21" t="s">
        <v>5</v>
      </c>
      <c r="E222" s="17" t="s">
        <v>73</v>
      </c>
      <c r="F222" s="118" t="s">
        <v>72</v>
      </c>
      <c r="G222" s="119"/>
      <c r="H222" s="119"/>
      <c r="I222" s="119"/>
      <c r="J222" s="16" t="s">
        <v>71</v>
      </c>
      <c r="K222" s="15">
        <v>454</v>
      </c>
      <c r="L222" s="126"/>
      <c r="M222" s="119"/>
      <c r="N222" s="127">
        <f>ROUND($L$222*$K$222,2)</f>
        <v>0</v>
      </c>
      <c r="O222" s="119"/>
      <c r="P222" s="119"/>
      <c r="Q222" s="119"/>
      <c r="R222" s="14" t="s">
        <v>24</v>
      </c>
      <c r="S222" s="4"/>
      <c r="T222" s="13"/>
      <c r="U222" s="20" t="s">
        <v>6</v>
      </c>
      <c r="X222" s="19">
        <v>0</v>
      </c>
      <c r="Y222" s="19">
        <f>$X$222*$K$222</f>
        <v>0</v>
      </c>
      <c r="Z222" s="19">
        <v>0</v>
      </c>
      <c r="AA222" s="18">
        <f>$Z$222*$K$222</f>
        <v>0</v>
      </c>
      <c r="AR222" s="7" t="s">
        <v>16</v>
      </c>
      <c r="AT222" s="7" t="s">
        <v>5</v>
      </c>
      <c r="AU222" s="7" t="s">
        <v>4</v>
      </c>
      <c r="AY222" s="3" t="s">
        <v>3</v>
      </c>
      <c r="BE222" s="8">
        <f>IF($U$222="základní",$N$222,0)</f>
        <v>0</v>
      </c>
      <c r="BF222" s="8">
        <f>IF($U$222="snížená",$N$222,0)</f>
        <v>0</v>
      </c>
      <c r="BG222" s="8">
        <f>IF($U$222="zákl. přenesená",$N$222,0)</f>
        <v>0</v>
      </c>
      <c r="BH222" s="8">
        <f>IF($U$222="sníž. přenesená",$N$222,0)</f>
        <v>0</v>
      </c>
      <c r="BI222" s="8">
        <f>IF($U$222="nulová",$N$222,0)</f>
        <v>0</v>
      </c>
      <c r="BJ222" s="7" t="s">
        <v>2</v>
      </c>
      <c r="BK222" s="8">
        <f>ROUND($L$222*$K$222,2)</f>
        <v>0</v>
      </c>
      <c r="BL222" s="7" t="s">
        <v>16</v>
      </c>
      <c r="BM222" s="7" t="s">
        <v>70</v>
      </c>
    </row>
    <row r="223" spans="2:47" s="3" customFormat="1" ht="14.25" customHeight="1">
      <c r="B223" s="4"/>
      <c r="F223" s="116" t="s">
        <v>69</v>
      </c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4"/>
      <c r="T223" s="32"/>
      <c r="AA223" s="31"/>
      <c r="AT223" s="3" t="s">
        <v>20</v>
      </c>
      <c r="AU223" s="3" t="s">
        <v>4</v>
      </c>
    </row>
    <row r="224" spans="2:51" s="3" customFormat="1" ht="13.5" customHeight="1">
      <c r="B224" s="36"/>
      <c r="E224" s="33"/>
      <c r="F224" s="124" t="s">
        <v>68</v>
      </c>
      <c r="G224" s="125"/>
      <c r="H224" s="125"/>
      <c r="I224" s="125"/>
      <c r="K224" s="37">
        <v>454</v>
      </c>
      <c r="S224" s="36"/>
      <c r="T224" s="35"/>
      <c r="AA224" s="34"/>
      <c r="AT224" s="33" t="s">
        <v>52</v>
      </c>
      <c r="AU224" s="33" t="s">
        <v>4</v>
      </c>
      <c r="AV224" s="33" t="s">
        <v>4</v>
      </c>
      <c r="AW224" s="33" t="s">
        <v>67</v>
      </c>
      <c r="AX224" s="33" t="s">
        <v>2</v>
      </c>
      <c r="AY224" s="33" t="s">
        <v>3</v>
      </c>
    </row>
    <row r="225" spans="2:63" s="22" customFormat="1" ht="30" customHeight="1">
      <c r="B225" s="28"/>
      <c r="D225" s="29" t="s">
        <v>66</v>
      </c>
      <c r="N225" s="113">
        <f>$BK$225</f>
        <v>0</v>
      </c>
      <c r="O225" s="114"/>
      <c r="P225" s="114"/>
      <c r="Q225" s="114"/>
      <c r="S225" s="28"/>
      <c r="T225" s="27"/>
      <c r="W225" s="26">
        <f>SUM($W$226:$W$237)</f>
        <v>0</v>
      </c>
      <c r="Y225" s="26">
        <f>SUM($Y$226:$Y$237)</f>
        <v>0</v>
      </c>
      <c r="AA225" s="25">
        <f>SUM($AA$226:$AA$237)</f>
        <v>0</v>
      </c>
      <c r="AR225" s="24" t="s">
        <v>2</v>
      </c>
      <c r="AT225" s="24" t="s">
        <v>15</v>
      </c>
      <c r="AU225" s="24" t="s">
        <v>2</v>
      </c>
      <c r="AY225" s="24" t="s">
        <v>3</v>
      </c>
      <c r="BK225" s="23">
        <f>SUM($BK$226:$BK$237)</f>
        <v>0</v>
      </c>
    </row>
    <row r="226" spans="2:65" s="3" customFormat="1" ht="24" customHeight="1">
      <c r="B226" s="4"/>
      <c r="C226" s="21" t="s">
        <v>65</v>
      </c>
      <c r="D226" s="21" t="s">
        <v>5</v>
      </c>
      <c r="E226" s="17" t="s">
        <v>64</v>
      </c>
      <c r="F226" s="118" t="s">
        <v>63</v>
      </c>
      <c r="G226" s="119"/>
      <c r="H226" s="119"/>
      <c r="I226" s="119"/>
      <c r="J226" s="16" t="s">
        <v>38</v>
      </c>
      <c r="K226" s="15">
        <v>41.137</v>
      </c>
      <c r="L226" s="126"/>
      <c r="M226" s="119"/>
      <c r="N226" s="127">
        <f>ROUND($L$226*$K$226,2)</f>
        <v>0</v>
      </c>
      <c r="O226" s="119"/>
      <c r="P226" s="119"/>
      <c r="Q226" s="119"/>
      <c r="R226" s="14" t="s">
        <v>24</v>
      </c>
      <c r="S226" s="4"/>
      <c r="T226" s="13"/>
      <c r="U226" s="20" t="s">
        <v>6</v>
      </c>
      <c r="X226" s="19">
        <v>0</v>
      </c>
      <c r="Y226" s="19">
        <f>$X$226*$K$226</f>
        <v>0</v>
      </c>
      <c r="Z226" s="19">
        <v>0</v>
      </c>
      <c r="AA226" s="18">
        <f>$Z$226*$K$226</f>
        <v>0</v>
      </c>
      <c r="AR226" s="7" t="s">
        <v>16</v>
      </c>
      <c r="AT226" s="7" t="s">
        <v>5</v>
      </c>
      <c r="AU226" s="7" t="s">
        <v>4</v>
      </c>
      <c r="AY226" s="3" t="s">
        <v>3</v>
      </c>
      <c r="BE226" s="8">
        <f>IF($U$226="základní",$N$226,0)</f>
        <v>0</v>
      </c>
      <c r="BF226" s="8">
        <f>IF($U$226="snížená",$N$226,0)</f>
        <v>0</v>
      </c>
      <c r="BG226" s="8">
        <f>IF($U$226="zákl. přenesená",$N$226,0)</f>
        <v>0</v>
      </c>
      <c r="BH226" s="8">
        <f>IF($U$226="sníž. přenesená",$N$226,0)</f>
        <v>0</v>
      </c>
      <c r="BI226" s="8">
        <f>IF($U$226="nulová",$N$226,0)</f>
        <v>0</v>
      </c>
      <c r="BJ226" s="7" t="s">
        <v>2</v>
      </c>
      <c r="BK226" s="8">
        <f>ROUND($L$226*$K$226,2)</f>
        <v>0</v>
      </c>
      <c r="BL226" s="7" t="s">
        <v>16</v>
      </c>
      <c r="BM226" s="7" t="s">
        <v>62</v>
      </c>
    </row>
    <row r="227" spans="2:47" s="3" customFormat="1" ht="14.25" customHeight="1">
      <c r="B227" s="4"/>
      <c r="F227" s="116" t="s">
        <v>61</v>
      </c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4"/>
      <c r="T227" s="32"/>
      <c r="AA227" s="31"/>
      <c r="AT227" s="3" t="s">
        <v>20</v>
      </c>
      <c r="AU227" s="3" t="s">
        <v>4</v>
      </c>
    </row>
    <row r="228" spans="2:65" s="3" customFormat="1" ht="24" customHeight="1">
      <c r="B228" s="4"/>
      <c r="C228" s="21" t="s">
        <v>60</v>
      </c>
      <c r="D228" s="21" t="s">
        <v>5</v>
      </c>
      <c r="E228" s="17" t="s">
        <v>59</v>
      </c>
      <c r="F228" s="118" t="s">
        <v>58</v>
      </c>
      <c r="G228" s="119"/>
      <c r="H228" s="119"/>
      <c r="I228" s="119"/>
      <c r="J228" s="16" t="s">
        <v>38</v>
      </c>
      <c r="K228" s="15">
        <v>370.233</v>
      </c>
      <c r="L228" s="126"/>
      <c r="M228" s="119"/>
      <c r="N228" s="127">
        <f>ROUND($L$228*$K$228,2)</f>
        <v>0</v>
      </c>
      <c r="O228" s="119"/>
      <c r="P228" s="119"/>
      <c r="Q228" s="119"/>
      <c r="R228" s="14" t="s">
        <v>24</v>
      </c>
      <c r="S228" s="4"/>
      <c r="T228" s="13"/>
      <c r="U228" s="20" t="s">
        <v>6</v>
      </c>
      <c r="X228" s="19">
        <v>0</v>
      </c>
      <c r="Y228" s="19">
        <f>$X$228*$K$228</f>
        <v>0</v>
      </c>
      <c r="Z228" s="19">
        <v>0</v>
      </c>
      <c r="AA228" s="18">
        <f>$Z$228*$K$228</f>
        <v>0</v>
      </c>
      <c r="AR228" s="7" t="s">
        <v>16</v>
      </c>
      <c r="AT228" s="7" t="s">
        <v>5</v>
      </c>
      <c r="AU228" s="7" t="s">
        <v>4</v>
      </c>
      <c r="AY228" s="3" t="s">
        <v>3</v>
      </c>
      <c r="BE228" s="8">
        <f>IF($U$228="základní",$N$228,0)</f>
        <v>0</v>
      </c>
      <c r="BF228" s="8">
        <f>IF($U$228="snížená",$N$228,0)</f>
        <v>0</v>
      </c>
      <c r="BG228" s="8">
        <f>IF($U$228="zákl. přenesená",$N$228,0)</f>
        <v>0</v>
      </c>
      <c r="BH228" s="8">
        <f>IF($U$228="sníž. přenesená",$N$228,0)</f>
        <v>0</v>
      </c>
      <c r="BI228" s="8">
        <f>IF($U$228="nulová",$N$228,0)</f>
        <v>0</v>
      </c>
      <c r="BJ228" s="7" t="s">
        <v>2</v>
      </c>
      <c r="BK228" s="8">
        <f>ROUND($L$228*$K$228,2)</f>
        <v>0</v>
      </c>
      <c r="BL228" s="7" t="s">
        <v>16</v>
      </c>
      <c r="BM228" s="7" t="s">
        <v>57</v>
      </c>
    </row>
    <row r="229" spans="2:47" s="3" customFormat="1" ht="14.25" customHeight="1">
      <c r="B229" s="4"/>
      <c r="F229" s="116" t="s">
        <v>56</v>
      </c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4"/>
      <c r="T229" s="32"/>
      <c r="AA229" s="31"/>
      <c r="AT229" s="3" t="s">
        <v>20</v>
      </c>
      <c r="AU229" s="3" t="s">
        <v>4</v>
      </c>
    </row>
    <row r="230" spans="2:47" s="3" customFormat="1" ht="24.75" customHeight="1">
      <c r="B230" s="4"/>
      <c r="F230" s="128" t="s">
        <v>55</v>
      </c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4"/>
      <c r="T230" s="32"/>
      <c r="AA230" s="31"/>
      <c r="AT230" s="3" t="s">
        <v>54</v>
      </c>
      <c r="AU230" s="3" t="s">
        <v>4</v>
      </c>
    </row>
    <row r="231" spans="2:51" s="3" customFormat="1" ht="13.5" customHeight="1">
      <c r="B231" s="36"/>
      <c r="F231" s="124" t="s">
        <v>53</v>
      </c>
      <c r="G231" s="125"/>
      <c r="H231" s="125"/>
      <c r="I231" s="125"/>
      <c r="K231" s="37">
        <v>370.233</v>
      </c>
      <c r="S231" s="36"/>
      <c r="T231" s="35"/>
      <c r="AA231" s="34"/>
      <c r="AT231" s="33" t="s">
        <v>52</v>
      </c>
      <c r="AU231" s="33" t="s">
        <v>4</v>
      </c>
      <c r="AV231" s="33" t="s">
        <v>4</v>
      </c>
      <c r="AW231" s="33" t="s">
        <v>18</v>
      </c>
      <c r="AX231" s="33" t="s">
        <v>2</v>
      </c>
      <c r="AY231" s="33" t="s">
        <v>3</v>
      </c>
    </row>
    <row r="232" spans="2:65" s="3" customFormat="1" ht="24" customHeight="1">
      <c r="B232" s="4"/>
      <c r="C232" s="21" t="s">
        <v>51</v>
      </c>
      <c r="D232" s="21" t="s">
        <v>5</v>
      </c>
      <c r="E232" s="17" t="s">
        <v>50</v>
      </c>
      <c r="F232" s="118" t="s">
        <v>49</v>
      </c>
      <c r="G232" s="119"/>
      <c r="H232" s="119"/>
      <c r="I232" s="119"/>
      <c r="J232" s="16" t="s">
        <v>38</v>
      </c>
      <c r="K232" s="15">
        <v>41.137</v>
      </c>
      <c r="L232" s="126"/>
      <c r="M232" s="119"/>
      <c r="N232" s="127">
        <f>ROUND($L$232*$K$232,2)</f>
        <v>0</v>
      </c>
      <c r="O232" s="119"/>
      <c r="P232" s="119"/>
      <c r="Q232" s="119"/>
      <c r="R232" s="14" t="s">
        <v>24</v>
      </c>
      <c r="S232" s="4"/>
      <c r="T232" s="13"/>
      <c r="U232" s="20" t="s">
        <v>6</v>
      </c>
      <c r="X232" s="19">
        <v>0</v>
      </c>
      <c r="Y232" s="19">
        <f>$X$232*$K$232</f>
        <v>0</v>
      </c>
      <c r="Z232" s="19">
        <v>0</v>
      </c>
      <c r="AA232" s="18">
        <f>$Z$232*$K$232</f>
        <v>0</v>
      </c>
      <c r="AR232" s="7" t="s">
        <v>16</v>
      </c>
      <c r="AT232" s="7" t="s">
        <v>5</v>
      </c>
      <c r="AU232" s="7" t="s">
        <v>4</v>
      </c>
      <c r="AY232" s="3" t="s">
        <v>3</v>
      </c>
      <c r="BE232" s="8">
        <f>IF($U$232="základní",$N$232,0)</f>
        <v>0</v>
      </c>
      <c r="BF232" s="8">
        <f>IF($U$232="snížená",$N$232,0)</f>
        <v>0</v>
      </c>
      <c r="BG232" s="8">
        <f>IF($U$232="zákl. přenesená",$N$232,0)</f>
        <v>0</v>
      </c>
      <c r="BH232" s="8">
        <f>IF($U$232="sníž. přenesená",$N$232,0)</f>
        <v>0</v>
      </c>
      <c r="BI232" s="8">
        <f>IF($U$232="nulová",$N$232,0)</f>
        <v>0</v>
      </c>
      <c r="BJ232" s="7" t="s">
        <v>2</v>
      </c>
      <c r="BK232" s="8">
        <f>ROUND($L$232*$K$232,2)</f>
        <v>0</v>
      </c>
      <c r="BL232" s="7" t="s">
        <v>16</v>
      </c>
      <c r="BM232" s="7" t="s">
        <v>48</v>
      </c>
    </row>
    <row r="233" spans="2:47" s="3" customFormat="1" ht="14.25" customHeight="1">
      <c r="B233" s="4"/>
      <c r="F233" s="116" t="s">
        <v>47</v>
      </c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4"/>
      <c r="T233" s="32"/>
      <c r="AA233" s="31"/>
      <c r="AT233" s="3" t="s">
        <v>20</v>
      </c>
      <c r="AU233" s="3" t="s">
        <v>4</v>
      </c>
    </row>
    <row r="234" spans="2:65" s="3" customFormat="1" ht="24" customHeight="1">
      <c r="B234" s="4"/>
      <c r="C234" s="21" t="s">
        <v>46</v>
      </c>
      <c r="D234" s="21" t="s">
        <v>5</v>
      </c>
      <c r="E234" s="17" t="s">
        <v>45</v>
      </c>
      <c r="F234" s="118" t="s">
        <v>44</v>
      </c>
      <c r="G234" s="119"/>
      <c r="H234" s="119"/>
      <c r="I234" s="119"/>
      <c r="J234" s="16" t="s">
        <v>38</v>
      </c>
      <c r="K234" s="15">
        <v>41.137</v>
      </c>
      <c r="L234" s="126"/>
      <c r="M234" s="119"/>
      <c r="N234" s="127">
        <f>ROUND($L$234*$K$234,2)</f>
        <v>0</v>
      </c>
      <c r="O234" s="119"/>
      <c r="P234" s="119"/>
      <c r="Q234" s="119"/>
      <c r="R234" s="14" t="s">
        <v>24</v>
      </c>
      <c r="S234" s="4"/>
      <c r="T234" s="13"/>
      <c r="U234" s="20" t="s">
        <v>6</v>
      </c>
      <c r="X234" s="19">
        <v>0</v>
      </c>
      <c r="Y234" s="19">
        <f>$X$234*$K$234</f>
        <v>0</v>
      </c>
      <c r="Z234" s="19">
        <v>0</v>
      </c>
      <c r="AA234" s="18">
        <f>$Z$234*$K$234</f>
        <v>0</v>
      </c>
      <c r="AR234" s="7" t="s">
        <v>16</v>
      </c>
      <c r="AT234" s="7" t="s">
        <v>5</v>
      </c>
      <c r="AU234" s="7" t="s">
        <v>4</v>
      </c>
      <c r="AY234" s="3" t="s">
        <v>3</v>
      </c>
      <c r="BE234" s="8">
        <f>IF($U$234="základní",$N$234,0)</f>
        <v>0</v>
      </c>
      <c r="BF234" s="8">
        <f>IF($U$234="snížená",$N$234,0)</f>
        <v>0</v>
      </c>
      <c r="BG234" s="8">
        <f>IF($U$234="zákl. přenesená",$N$234,0)</f>
        <v>0</v>
      </c>
      <c r="BH234" s="8">
        <f>IF($U$234="sníž. přenesená",$N$234,0)</f>
        <v>0</v>
      </c>
      <c r="BI234" s="8">
        <f>IF($U$234="nulová",$N$234,0)</f>
        <v>0</v>
      </c>
      <c r="BJ234" s="7" t="s">
        <v>2</v>
      </c>
      <c r="BK234" s="8">
        <f>ROUND($L$234*$K$234,2)</f>
        <v>0</v>
      </c>
      <c r="BL234" s="7" t="s">
        <v>16</v>
      </c>
      <c r="BM234" s="7" t="s">
        <v>43</v>
      </c>
    </row>
    <row r="235" spans="2:47" s="3" customFormat="1" ht="14.25" customHeight="1">
      <c r="B235" s="4"/>
      <c r="F235" s="116" t="s">
        <v>42</v>
      </c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4"/>
      <c r="T235" s="32"/>
      <c r="AA235" s="31"/>
      <c r="AT235" s="3" t="s">
        <v>20</v>
      </c>
      <c r="AU235" s="3" t="s">
        <v>4</v>
      </c>
    </row>
    <row r="236" spans="2:65" s="3" customFormat="1" ht="24" customHeight="1">
      <c r="B236" s="4"/>
      <c r="C236" s="21" t="s">
        <v>41</v>
      </c>
      <c r="D236" s="21" t="s">
        <v>5</v>
      </c>
      <c r="E236" s="17" t="s">
        <v>40</v>
      </c>
      <c r="F236" s="118" t="s">
        <v>39</v>
      </c>
      <c r="G236" s="119"/>
      <c r="H236" s="119"/>
      <c r="I236" s="119"/>
      <c r="J236" s="16" t="s">
        <v>38</v>
      </c>
      <c r="K236" s="15">
        <v>142.244</v>
      </c>
      <c r="L236" s="126"/>
      <c r="M236" s="119"/>
      <c r="N236" s="127">
        <f>ROUND($L$236*$K$236,2)</f>
        <v>0</v>
      </c>
      <c r="O236" s="119"/>
      <c r="P236" s="119"/>
      <c r="Q236" s="119"/>
      <c r="R236" s="14" t="s">
        <v>24</v>
      </c>
      <c r="S236" s="4"/>
      <c r="T236" s="13"/>
      <c r="U236" s="20" t="s">
        <v>6</v>
      </c>
      <c r="X236" s="19">
        <v>0</v>
      </c>
      <c r="Y236" s="19">
        <f>$X$236*$K$236</f>
        <v>0</v>
      </c>
      <c r="Z236" s="19">
        <v>0</v>
      </c>
      <c r="AA236" s="18">
        <f>$Z$236*$K$236</f>
        <v>0</v>
      </c>
      <c r="AR236" s="7" t="s">
        <v>16</v>
      </c>
      <c r="AT236" s="7" t="s">
        <v>5</v>
      </c>
      <c r="AU236" s="7" t="s">
        <v>4</v>
      </c>
      <c r="AY236" s="3" t="s">
        <v>3</v>
      </c>
      <c r="BE236" s="8">
        <f>IF($U$236="základní",$N$236,0)</f>
        <v>0</v>
      </c>
      <c r="BF236" s="8">
        <f>IF($U$236="snížená",$N$236,0)</f>
        <v>0</v>
      </c>
      <c r="BG236" s="8">
        <f>IF($U$236="zákl. přenesená",$N$236,0)</f>
        <v>0</v>
      </c>
      <c r="BH236" s="8">
        <f>IF($U$236="sníž. přenesená",$N$236,0)</f>
        <v>0</v>
      </c>
      <c r="BI236" s="8">
        <f>IF($U$236="nulová",$N$236,0)</f>
        <v>0</v>
      </c>
      <c r="BJ236" s="7" t="s">
        <v>2</v>
      </c>
      <c r="BK236" s="8">
        <f>ROUND($L$236*$K$236,2)</f>
        <v>0</v>
      </c>
      <c r="BL236" s="7" t="s">
        <v>16</v>
      </c>
      <c r="BM236" s="7" t="s">
        <v>37</v>
      </c>
    </row>
    <row r="237" spans="2:47" s="3" customFormat="1" ht="24.75" customHeight="1">
      <c r="B237" s="4"/>
      <c r="F237" s="116" t="s">
        <v>36</v>
      </c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4"/>
      <c r="T237" s="32"/>
      <c r="AA237" s="31"/>
      <c r="AT237" s="3" t="s">
        <v>20</v>
      </c>
      <c r="AU237" s="3" t="s">
        <v>4</v>
      </c>
    </row>
    <row r="238" spans="2:63" s="22" customFormat="1" ht="38.25" customHeight="1">
      <c r="B238" s="28"/>
      <c r="D238" s="30" t="s">
        <v>35</v>
      </c>
      <c r="N238" s="115">
        <f>$BK$238</f>
        <v>0</v>
      </c>
      <c r="O238" s="114"/>
      <c r="P238" s="114"/>
      <c r="Q238" s="114"/>
      <c r="S238" s="28"/>
      <c r="T238" s="27"/>
      <c r="W238" s="26">
        <f>$W$239</f>
        <v>0</v>
      </c>
      <c r="Y238" s="26">
        <f>$Y$239</f>
        <v>0.003</v>
      </c>
      <c r="AA238" s="25">
        <f>$AA$239</f>
        <v>0.05034</v>
      </c>
      <c r="AR238" s="24" t="s">
        <v>4</v>
      </c>
      <c r="AT238" s="24" t="s">
        <v>15</v>
      </c>
      <c r="AU238" s="24" t="s">
        <v>18</v>
      </c>
      <c r="AY238" s="24" t="s">
        <v>3</v>
      </c>
      <c r="BK238" s="23">
        <f>$BK$239</f>
        <v>0</v>
      </c>
    </row>
    <row r="239" spans="2:63" s="22" customFormat="1" ht="20.25" customHeight="1">
      <c r="B239" s="28"/>
      <c r="D239" s="29" t="s">
        <v>34</v>
      </c>
      <c r="N239" s="113">
        <f>$BK$239</f>
        <v>0</v>
      </c>
      <c r="O239" s="114"/>
      <c r="P239" s="114"/>
      <c r="Q239" s="114"/>
      <c r="S239" s="28"/>
      <c r="T239" s="27"/>
      <c r="W239" s="26">
        <f>SUM($W$240:$W$243)</f>
        <v>0</v>
      </c>
      <c r="Y239" s="26">
        <f>SUM($Y$240:$Y$243)</f>
        <v>0.003</v>
      </c>
      <c r="AA239" s="25">
        <f>SUM($AA$240:$AA$243)</f>
        <v>0.05034</v>
      </c>
      <c r="AR239" s="24" t="s">
        <v>4</v>
      </c>
      <c r="AT239" s="24" t="s">
        <v>15</v>
      </c>
      <c r="AU239" s="24" t="s">
        <v>2</v>
      </c>
      <c r="AY239" s="24" t="s">
        <v>3</v>
      </c>
      <c r="BK239" s="23">
        <f>SUM($BK$240:$BK$243)</f>
        <v>0</v>
      </c>
    </row>
    <row r="240" spans="2:65" s="3" customFormat="1" ht="24" customHeight="1">
      <c r="B240" s="4"/>
      <c r="C240" s="21" t="s">
        <v>33</v>
      </c>
      <c r="D240" s="21" t="s">
        <v>5</v>
      </c>
      <c r="E240" s="17" t="s">
        <v>32</v>
      </c>
      <c r="F240" s="118" t="s">
        <v>31</v>
      </c>
      <c r="G240" s="119"/>
      <c r="H240" s="119"/>
      <c r="I240" s="119"/>
      <c r="J240" s="16" t="s">
        <v>25</v>
      </c>
      <c r="K240" s="15">
        <v>2</v>
      </c>
      <c r="L240" s="126"/>
      <c r="M240" s="119"/>
      <c r="N240" s="127">
        <f>ROUND($L$240*$K$240,2)</f>
        <v>0</v>
      </c>
      <c r="O240" s="119"/>
      <c r="P240" s="119"/>
      <c r="Q240" s="119"/>
      <c r="R240" s="14" t="s">
        <v>24</v>
      </c>
      <c r="S240" s="4"/>
      <c r="T240" s="13"/>
      <c r="U240" s="20" t="s">
        <v>6</v>
      </c>
      <c r="X240" s="19">
        <v>0.0015</v>
      </c>
      <c r="Y240" s="19">
        <f>$X$240*$K$240</f>
        <v>0.003</v>
      </c>
      <c r="Z240" s="19">
        <v>0</v>
      </c>
      <c r="AA240" s="18">
        <f>$Z$240*$K$240</f>
        <v>0</v>
      </c>
      <c r="AR240" s="7" t="s">
        <v>23</v>
      </c>
      <c r="AT240" s="7" t="s">
        <v>5</v>
      </c>
      <c r="AU240" s="7" t="s">
        <v>4</v>
      </c>
      <c r="AY240" s="3" t="s">
        <v>3</v>
      </c>
      <c r="BE240" s="8">
        <f>IF($U$240="základní",$N$240,0)</f>
        <v>0</v>
      </c>
      <c r="BF240" s="8">
        <f>IF($U$240="snížená",$N$240,0)</f>
        <v>0</v>
      </c>
      <c r="BG240" s="8">
        <f>IF($U$240="zákl. přenesená",$N$240,0)</f>
        <v>0</v>
      </c>
      <c r="BH240" s="8">
        <f>IF($U$240="sníž. přenesená",$N$240,0)</f>
        <v>0</v>
      </c>
      <c r="BI240" s="8">
        <f>IF($U$240="nulová",$N$240,0)</f>
        <v>0</v>
      </c>
      <c r="BJ240" s="7" t="s">
        <v>2</v>
      </c>
      <c r="BK240" s="8">
        <f>ROUND($L$240*$K$240,2)</f>
        <v>0</v>
      </c>
      <c r="BL240" s="7" t="s">
        <v>23</v>
      </c>
      <c r="BM240" s="7" t="s">
        <v>30</v>
      </c>
    </row>
    <row r="241" spans="2:47" s="3" customFormat="1" ht="14.25" customHeight="1">
      <c r="B241" s="4"/>
      <c r="F241" s="116" t="s">
        <v>29</v>
      </c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4"/>
      <c r="T241" s="32"/>
      <c r="AA241" s="31"/>
      <c r="AT241" s="3" t="s">
        <v>20</v>
      </c>
      <c r="AU241" s="3" t="s">
        <v>4</v>
      </c>
    </row>
    <row r="242" spans="2:65" s="3" customFormat="1" ht="13.5" customHeight="1">
      <c r="B242" s="4"/>
      <c r="C242" s="21" t="s">
        <v>28</v>
      </c>
      <c r="D242" s="21" t="s">
        <v>5</v>
      </c>
      <c r="E242" s="17" t="s">
        <v>27</v>
      </c>
      <c r="F242" s="118" t="s">
        <v>26</v>
      </c>
      <c r="G242" s="119"/>
      <c r="H242" s="119"/>
      <c r="I242" s="119"/>
      <c r="J242" s="16" t="s">
        <v>25</v>
      </c>
      <c r="K242" s="15">
        <v>2</v>
      </c>
      <c r="L242" s="126"/>
      <c r="M242" s="119"/>
      <c r="N242" s="127">
        <f>ROUND($L$242*$K$242,2)</f>
        <v>0</v>
      </c>
      <c r="O242" s="119"/>
      <c r="P242" s="119"/>
      <c r="Q242" s="119"/>
      <c r="R242" s="14" t="s">
        <v>24</v>
      </c>
      <c r="S242" s="4"/>
      <c r="T242" s="13"/>
      <c r="U242" s="20" t="s">
        <v>6</v>
      </c>
      <c r="X242" s="19">
        <v>0</v>
      </c>
      <c r="Y242" s="19">
        <f>$X$242*$K$242</f>
        <v>0</v>
      </c>
      <c r="Z242" s="19">
        <v>0.02517</v>
      </c>
      <c r="AA242" s="18">
        <f>$Z$242*$K$242</f>
        <v>0.05034</v>
      </c>
      <c r="AR242" s="7" t="s">
        <v>23</v>
      </c>
      <c r="AT242" s="7" t="s">
        <v>5</v>
      </c>
      <c r="AU242" s="7" t="s">
        <v>4</v>
      </c>
      <c r="AY242" s="3" t="s">
        <v>3</v>
      </c>
      <c r="BE242" s="8">
        <f>IF($U$242="základní",$N$242,0)</f>
        <v>0</v>
      </c>
      <c r="BF242" s="8">
        <f>IF($U$242="snížená",$N$242,0)</f>
        <v>0</v>
      </c>
      <c r="BG242" s="8">
        <f>IF($U$242="zákl. přenesená",$N$242,0)</f>
        <v>0</v>
      </c>
      <c r="BH242" s="8">
        <f>IF($U$242="sníž. přenesená",$N$242,0)</f>
        <v>0</v>
      </c>
      <c r="BI242" s="8">
        <f>IF($U$242="nulová",$N$242,0)</f>
        <v>0</v>
      </c>
      <c r="BJ242" s="7" t="s">
        <v>2</v>
      </c>
      <c r="BK242" s="8">
        <f>ROUND($L$242*$K$242,2)</f>
        <v>0</v>
      </c>
      <c r="BL242" s="7" t="s">
        <v>23</v>
      </c>
      <c r="BM242" s="7" t="s">
        <v>22</v>
      </c>
    </row>
    <row r="243" spans="2:47" s="3" customFormat="1" ht="14.25" customHeight="1">
      <c r="B243" s="4"/>
      <c r="F243" s="116" t="s">
        <v>21</v>
      </c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4"/>
      <c r="T243" s="32"/>
      <c r="AA243" s="31"/>
      <c r="AT243" s="3" t="s">
        <v>20</v>
      </c>
      <c r="AU243" s="3" t="s">
        <v>4</v>
      </c>
    </row>
    <row r="244" spans="2:63" s="22" customFormat="1" ht="38.25" customHeight="1">
      <c r="B244" s="28"/>
      <c r="D244" s="30" t="s">
        <v>19</v>
      </c>
      <c r="N244" s="115">
        <f>$BK$244</f>
        <v>0</v>
      </c>
      <c r="O244" s="114"/>
      <c r="P244" s="114"/>
      <c r="Q244" s="114"/>
      <c r="S244" s="28"/>
      <c r="T244" s="27"/>
      <c r="W244" s="26">
        <f>$W$245</f>
        <v>0</v>
      </c>
      <c r="Y244" s="26">
        <f>$Y$245</f>
        <v>0</v>
      </c>
      <c r="AA244" s="25">
        <f>$AA$245</f>
        <v>0</v>
      </c>
      <c r="AR244" s="24" t="s">
        <v>16</v>
      </c>
      <c r="AT244" s="24" t="s">
        <v>15</v>
      </c>
      <c r="AU244" s="24" t="s">
        <v>18</v>
      </c>
      <c r="AY244" s="24" t="s">
        <v>3</v>
      </c>
      <c r="BK244" s="23">
        <f>$BK$245</f>
        <v>0</v>
      </c>
    </row>
    <row r="245" spans="2:63" s="22" customFormat="1" ht="20.25" customHeight="1">
      <c r="B245" s="28"/>
      <c r="D245" s="29" t="s">
        <v>17</v>
      </c>
      <c r="N245" s="113">
        <f>$BK$245</f>
        <v>0</v>
      </c>
      <c r="O245" s="114"/>
      <c r="P245" s="114"/>
      <c r="Q245" s="114"/>
      <c r="S245" s="28"/>
      <c r="T245" s="27"/>
      <c r="W245" s="26">
        <f>SUM($W$246:$W$247)</f>
        <v>0</v>
      </c>
      <c r="Y245" s="26">
        <f>SUM($Y$246:$Y$247)</f>
        <v>0</v>
      </c>
      <c r="AA245" s="25">
        <f>SUM($AA$246:$AA$247)</f>
        <v>0</v>
      </c>
      <c r="AR245" s="24" t="s">
        <v>16</v>
      </c>
      <c r="AT245" s="24" t="s">
        <v>15</v>
      </c>
      <c r="AU245" s="24" t="s">
        <v>2</v>
      </c>
      <c r="AY245" s="24" t="s">
        <v>3</v>
      </c>
      <c r="BK245" s="23">
        <f>SUM($BK$246:$BK$247)</f>
        <v>0</v>
      </c>
    </row>
    <row r="246" spans="2:65" s="3" customFormat="1" ht="13.5" customHeight="1">
      <c r="B246" s="4"/>
      <c r="C246" s="21" t="s">
        <v>14</v>
      </c>
      <c r="D246" s="21" t="s">
        <v>5</v>
      </c>
      <c r="E246" s="17" t="s">
        <v>13</v>
      </c>
      <c r="F246" s="118" t="s">
        <v>12</v>
      </c>
      <c r="G246" s="119"/>
      <c r="H246" s="119"/>
      <c r="I246" s="119"/>
      <c r="J246" s="16" t="s">
        <v>7</v>
      </c>
      <c r="K246" s="15">
        <v>1</v>
      </c>
      <c r="L246" s="126"/>
      <c r="M246" s="119"/>
      <c r="N246" s="127">
        <f>ROUND($L$246*$K$246,2)</f>
        <v>0</v>
      </c>
      <c r="O246" s="119"/>
      <c r="P246" s="119"/>
      <c r="Q246" s="119"/>
      <c r="R246" s="14"/>
      <c r="S246" s="4"/>
      <c r="T246" s="13"/>
      <c r="U246" s="20" t="s">
        <v>6</v>
      </c>
      <c r="X246" s="19">
        <v>0</v>
      </c>
      <c r="Y246" s="19">
        <f>$X$246*$K$246</f>
        <v>0</v>
      </c>
      <c r="Z246" s="19">
        <v>0</v>
      </c>
      <c r="AA246" s="18">
        <f>$Z$246*$K$246</f>
        <v>0</v>
      </c>
      <c r="AR246" s="7" t="s">
        <v>1</v>
      </c>
      <c r="AT246" s="7" t="s">
        <v>5</v>
      </c>
      <c r="AU246" s="7" t="s">
        <v>4</v>
      </c>
      <c r="AY246" s="3" t="s">
        <v>3</v>
      </c>
      <c r="BE246" s="8">
        <f>IF($U$246="základní",$N$246,0)</f>
        <v>0</v>
      </c>
      <c r="BF246" s="8">
        <f>IF($U$246="snížená",$N$246,0)</f>
        <v>0</v>
      </c>
      <c r="BG246" s="8">
        <f>IF($U$246="zákl. přenesená",$N$246,0)</f>
        <v>0</v>
      </c>
      <c r="BH246" s="8">
        <f>IF($U$246="sníž. přenesená",$N$246,0)</f>
        <v>0</v>
      </c>
      <c r="BI246" s="8">
        <f>IF($U$246="nulová",$N$246,0)</f>
        <v>0</v>
      </c>
      <c r="BJ246" s="7" t="s">
        <v>2</v>
      </c>
      <c r="BK246" s="8">
        <f>ROUND($L$246*$K$246,2)</f>
        <v>0</v>
      </c>
      <c r="BL246" s="7" t="s">
        <v>1</v>
      </c>
      <c r="BM246" s="7" t="s">
        <v>11</v>
      </c>
    </row>
    <row r="247" spans="2:65" s="3" customFormat="1" ht="13.5" customHeight="1">
      <c r="B247" s="4"/>
      <c r="C247" s="16" t="s">
        <v>10</v>
      </c>
      <c r="D247" s="16" t="s">
        <v>5</v>
      </c>
      <c r="E247" s="17" t="s">
        <v>9</v>
      </c>
      <c r="F247" s="118" t="s">
        <v>8</v>
      </c>
      <c r="G247" s="119"/>
      <c r="H247" s="119"/>
      <c r="I247" s="119"/>
      <c r="J247" s="16" t="s">
        <v>7</v>
      </c>
      <c r="K247" s="15">
        <v>1</v>
      </c>
      <c r="L247" s="126"/>
      <c r="M247" s="119"/>
      <c r="N247" s="127">
        <f>ROUND($L$247*$K$247,2)</f>
        <v>0</v>
      </c>
      <c r="O247" s="119"/>
      <c r="P247" s="119"/>
      <c r="Q247" s="119"/>
      <c r="R247" s="14"/>
      <c r="S247" s="4"/>
      <c r="T247" s="13"/>
      <c r="U247" s="12" t="s">
        <v>6</v>
      </c>
      <c r="V247" s="11"/>
      <c r="W247" s="11"/>
      <c r="X247" s="10">
        <v>0</v>
      </c>
      <c r="Y247" s="10">
        <f>$X$247*$K$247</f>
        <v>0</v>
      </c>
      <c r="Z247" s="10">
        <v>0</v>
      </c>
      <c r="AA247" s="9">
        <f>$Z$247*$K$247</f>
        <v>0</v>
      </c>
      <c r="AR247" s="7" t="s">
        <v>1</v>
      </c>
      <c r="AT247" s="7" t="s">
        <v>5</v>
      </c>
      <c r="AU247" s="7" t="s">
        <v>4</v>
      </c>
      <c r="AY247" s="7" t="s">
        <v>3</v>
      </c>
      <c r="BE247" s="8">
        <f>IF($U$247="základní",$N$247,0)</f>
        <v>0</v>
      </c>
      <c r="BF247" s="8">
        <f>IF($U$247="snížená",$N$247,0)</f>
        <v>0</v>
      </c>
      <c r="BG247" s="8">
        <f>IF($U$247="zákl. přenesená",$N$247,0)</f>
        <v>0</v>
      </c>
      <c r="BH247" s="8">
        <f>IF($U$247="sníž. přenesená",$N$247,0)</f>
        <v>0</v>
      </c>
      <c r="BI247" s="8">
        <f>IF($U$247="nulová",$N$247,0)</f>
        <v>0</v>
      </c>
      <c r="BJ247" s="7" t="s">
        <v>2</v>
      </c>
      <c r="BK247" s="8">
        <f>ROUND($L$247*$K$247,2)</f>
        <v>0</v>
      </c>
      <c r="BL247" s="7" t="s">
        <v>1</v>
      </c>
      <c r="BM247" s="7" t="s">
        <v>0</v>
      </c>
    </row>
    <row r="248" spans="2:19" s="3" customFormat="1" ht="7.5" customHeight="1">
      <c r="B248" s="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4"/>
    </row>
    <row r="1598" s="2" customFormat="1" ht="12" customHeight="1"/>
  </sheetData>
  <sheetProtection/>
  <mergeCells count="327">
    <mergeCell ref="C2:R2"/>
    <mergeCell ref="C4:R4"/>
    <mergeCell ref="F6:Q6"/>
    <mergeCell ref="F7:Q7"/>
    <mergeCell ref="O10:P10"/>
    <mergeCell ref="O12:P12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83:I83"/>
    <mergeCell ref="L83:M83"/>
    <mergeCell ref="N83:Q83"/>
    <mergeCell ref="F84:R84"/>
    <mergeCell ref="F85:I85"/>
    <mergeCell ref="F86:I86"/>
    <mergeCell ref="L86:M86"/>
    <mergeCell ref="N86:Q86"/>
    <mergeCell ref="C69:R69"/>
    <mergeCell ref="F71:Q71"/>
    <mergeCell ref="F72:Q72"/>
    <mergeCell ref="M74:P74"/>
    <mergeCell ref="M76:Q76"/>
    <mergeCell ref="F79:I79"/>
    <mergeCell ref="L79:M79"/>
    <mergeCell ref="N79:Q79"/>
    <mergeCell ref="F90:R90"/>
    <mergeCell ref="F91:I91"/>
    <mergeCell ref="L91:M91"/>
    <mergeCell ref="N91:Q91"/>
    <mergeCell ref="F92:R92"/>
    <mergeCell ref="F93:I93"/>
    <mergeCell ref="F87:I87"/>
    <mergeCell ref="L87:M87"/>
    <mergeCell ref="N87:Q87"/>
    <mergeCell ref="F88:R88"/>
    <mergeCell ref="F89:I89"/>
    <mergeCell ref="L89:M89"/>
    <mergeCell ref="N89:Q89"/>
    <mergeCell ref="N98:Q98"/>
    <mergeCell ref="F99:R99"/>
    <mergeCell ref="F100:I100"/>
    <mergeCell ref="F101:I101"/>
    <mergeCell ref="L101:M101"/>
    <mergeCell ref="N101:Q101"/>
    <mergeCell ref="F94:I94"/>
    <mergeCell ref="F95:I95"/>
    <mergeCell ref="F96:I96"/>
    <mergeCell ref="F97:I97"/>
    <mergeCell ref="F98:I98"/>
    <mergeCell ref="L98:M98"/>
    <mergeCell ref="F108:I108"/>
    <mergeCell ref="F109:I109"/>
    <mergeCell ref="F110:I110"/>
    <mergeCell ref="F111:I111"/>
    <mergeCell ref="L111:M111"/>
    <mergeCell ref="N111:Q111"/>
    <mergeCell ref="F102:R102"/>
    <mergeCell ref="F103:I103"/>
    <mergeCell ref="F104:I104"/>
    <mergeCell ref="F105:I105"/>
    <mergeCell ref="F106:I106"/>
    <mergeCell ref="F107:I107"/>
    <mergeCell ref="F116:I116"/>
    <mergeCell ref="F117:I117"/>
    <mergeCell ref="F118:I118"/>
    <mergeCell ref="F119:I119"/>
    <mergeCell ref="F120:I120"/>
    <mergeCell ref="F121:I121"/>
    <mergeCell ref="F112:R112"/>
    <mergeCell ref="F113:I113"/>
    <mergeCell ref="F114:I114"/>
    <mergeCell ref="L114:M114"/>
    <mergeCell ref="N114:Q114"/>
    <mergeCell ref="F115:R115"/>
    <mergeCell ref="F126:I126"/>
    <mergeCell ref="L126:M126"/>
    <mergeCell ref="N126:Q126"/>
    <mergeCell ref="F127:R127"/>
    <mergeCell ref="F128:I128"/>
    <mergeCell ref="F129:I129"/>
    <mergeCell ref="L129:M129"/>
    <mergeCell ref="N129:Q129"/>
    <mergeCell ref="F122:I122"/>
    <mergeCell ref="F123:I123"/>
    <mergeCell ref="F124:I124"/>
    <mergeCell ref="L124:M124"/>
    <mergeCell ref="N124:Q124"/>
    <mergeCell ref="F125:R125"/>
    <mergeCell ref="F142:I142"/>
    <mergeCell ref="F135:R135"/>
    <mergeCell ref="F136:I136"/>
    <mergeCell ref="F137:I137"/>
    <mergeCell ref="L137:M137"/>
    <mergeCell ref="N137:Q137"/>
    <mergeCell ref="F138:R138"/>
    <mergeCell ref="F130:R130"/>
    <mergeCell ref="F131:I131"/>
    <mergeCell ref="F132:I132"/>
    <mergeCell ref="F133:I133"/>
    <mergeCell ref="F134:I134"/>
    <mergeCell ref="L134:M134"/>
    <mergeCell ref="N134:Q134"/>
    <mergeCell ref="F159:I159"/>
    <mergeCell ref="L159:M159"/>
    <mergeCell ref="N159:Q159"/>
    <mergeCell ref="F160:R160"/>
    <mergeCell ref="F161:I161"/>
    <mergeCell ref="F162:I162"/>
    <mergeCell ref="L162:M162"/>
    <mergeCell ref="N162:Q162"/>
    <mergeCell ref="F156:I156"/>
    <mergeCell ref="L156:M156"/>
    <mergeCell ref="N156:Q156"/>
    <mergeCell ref="F157:R157"/>
    <mergeCell ref="F158:I158"/>
    <mergeCell ref="F167:I167"/>
    <mergeCell ref="F168:I168"/>
    <mergeCell ref="L168:M168"/>
    <mergeCell ref="N168:Q168"/>
    <mergeCell ref="F169:R169"/>
    <mergeCell ref="F170:I170"/>
    <mergeCell ref="F163:R163"/>
    <mergeCell ref="F164:I164"/>
    <mergeCell ref="F165:I165"/>
    <mergeCell ref="L165:M165"/>
    <mergeCell ref="N165:Q165"/>
    <mergeCell ref="F166:R166"/>
    <mergeCell ref="F175:R175"/>
    <mergeCell ref="F176:I176"/>
    <mergeCell ref="F177:I177"/>
    <mergeCell ref="L177:M177"/>
    <mergeCell ref="N177:Q177"/>
    <mergeCell ref="F178:R178"/>
    <mergeCell ref="F171:I171"/>
    <mergeCell ref="L171:M171"/>
    <mergeCell ref="N171:Q171"/>
    <mergeCell ref="F172:R172"/>
    <mergeCell ref="F173:I173"/>
    <mergeCell ref="F174:I174"/>
    <mergeCell ref="L174:M174"/>
    <mergeCell ref="N174:Q174"/>
    <mergeCell ref="F184:I184"/>
    <mergeCell ref="F185:I185"/>
    <mergeCell ref="F186:I186"/>
    <mergeCell ref="L186:M186"/>
    <mergeCell ref="N186:Q186"/>
    <mergeCell ref="F187:R187"/>
    <mergeCell ref="F179:I179"/>
    <mergeCell ref="F181:I181"/>
    <mergeCell ref="L181:M181"/>
    <mergeCell ref="N181:Q181"/>
    <mergeCell ref="F182:R182"/>
    <mergeCell ref="F183:I183"/>
    <mergeCell ref="F192:I192"/>
    <mergeCell ref="L192:M192"/>
    <mergeCell ref="N192:Q192"/>
    <mergeCell ref="F193:I193"/>
    <mergeCell ref="F194:I194"/>
    <mergeCell ref="L194:M194"/>
    <mergeCell ref="N194:Q194"/>
    <mergeCell ref="F188:I188"/>
    <mergeCell ref="F189:I189"/>
    <mergeCell ref="L189:M189"/>
    <mergeCell ref="N189:Q189"/>
    <mergeCell ref="F190:R190"/>
    <mergeCell ref="F191:I191"/>
    <mergeCell ref="F198:I198"/>
    <mergeCell ref="L198:M198"/>
    <mergeCell ref="N198:Q198"/>
    <mergeCell ref="F199:I199"/>
    <mergeCell ref="L199:M199"/>
    <mergeCell ref="N199:Q199"/>
    <mergeCell ref="F195:R195"/>
    <mergeCell ref="F196:I196"/>
    <mergeCell ref="L196:M196"/>
    <mergeCell ref="N196:Q196"/>
    <mergeCell ref="F197:I197"/>
    <mergeCell ref="L197:M197"/>
    <mergeCell ref="N197:Q197"/>
    <mergeCell ref="N204:Q204"/>
    <mergeCell ref="F205:I205"/>
    <mergeCell ref="L205:M205"/>
    <mergeCell ref="N205:Q205"/>
    <mergeCell ref="F206:R206"/>
    <mergeCell ref="F207:I207"/>
    <mergeCell ref="L207:M207"/>
    <mergeCell ref="N207:Q207"/>
    <mergeCell ref="F200:I200"/>
    <mergeCell ref="F201:I201"/>
    <mergeCell ref="F202:I202"/>
    <mergeCell ref="F203:I203"/>
    <mergeCell ref="F204:I204"/>
    <mergeCell ref="L204:M204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16:I216"/>
    <mergeCell ref="L216:M216"/>
    <mergeCell ref="N216:Q216"/>
    <mergeCell ref="F217:R217"/>
    <mergeCell ref="F218:I218"/>
    <mergeCell ref="F219:I219"/>
    <mergeCell ref="L219:M219"/>
    <mergeCell ref="N219:Q219"/>
    <mergeCell ref="F212:I212"/>
    <mergeCell ref="F213:I213"/>
    <mergeCell ref="L213:M213"/>
    <mergeCell ref="N213:Q213"/>
    <mergeCell ref="F214:R214"/>
    <mergeCell ref="F215:I215"/>
    <mergeCell ref="F226:I226"/>
    <mergeCell ref="L226:M226"/>
    <mergeCell ref="N226:Q226"/>
    <mergeCell ref="F227:R227"/>
    <mergeCell ref="F228:I228"/>
    <mergeCell ref="L228:M228"/>
    <mergeCell ref="N228:Q228"/>
    <mergeCell ref="F220:R220"/>
    <mergeCell ref="F222:I222"/>
    <mergeCell ref="L222:M222"/>
    <mergeCell ref="N222:Q222"/>
    <mergeCell ref="F223:R223"/>
    <mergeCell ref="F224:I224"/>
    <mergeCell ref="N221:Q221"/>
    <mergeCell ref="F246:I246"/>
    <mergeCell ref="L246:M246"/>
    <mergeCell ref="N246:Q246"/>
    <mergeCell ref="F247:I247"/>
    <mergeCell ref="L247:M247"/>
    <mergeCell ref="N247:Q247"/>
    <mergeCell ref="L240:M240"/>
    <mergeCell ref="N240:Q240"/>
    <mergeCell ref="F241:R241"/>
    <mergeCell ref="F242:I242"/>
    <mergeCell ref="L242:M242"/>
    <mergeCell ref="N242:Q242"/>
    <mergeCell ref="H1:K1"/>
    <mergeCell ref="N80:Q80"/>
    <mergeCell ref="N81:Q81"/>
    <mergeCell ref="N82:Q82"/>
    <mergeCell ref="N144:Q144"/>
    <mergeCell ref="N155:Q155"/>
    <mergeCell ref="F154:I154"/>
    <mergeCell ref="F153:I153"/>
    <mergeCell ref="F143:I143"/>
    <mergeCell ref="F145:I145"/>
    <mergeCell ref="F148:I148"/>
    <mergeCell ref="F149:I149"/>
    <mergeCell ref="F150:I150"/>
    <mergeCell ref="F151:I151"/>
    <mergeCell ref="F152:I152"/>
    <mergeCell ref="L145:M145"/>
    <mergeCell ref="N145:Q145"/>
    <mergeCell ref="F146:R146"/>
    <mergeCell ref="F147:I147"/>
    <mergeCell ref="F139:I139"/>
    <mergeCell ref="F140:I140"/>
    <mergeCell ref="L140:M140"/>
    <mergeCell ref="N140:Q140"/>
    <mergeCell ref="F141:R141"/>
    <mergeCell ref="S2:AC2"/>
    <mergeCell ref="N225:Q225"/>
    <mergeCell ref="N238:Q238"/>
    <mergeCell ref="N239:Q239"/>
    <mergeCell ref="N244:Q244"/>
    <mergeCell ref="N245:Q245"/>
    <mergeCell ref="N180:Q180"/>
    <mergeCell ref="F243:R243"/>
    <mergeCell ref="F237:R237"/>
    <mergeCell ref="F240:I240"/>
    <mergeCell ref="F233:R233"/>
    <mergeCell ref="F234:I234"/>
    <mergeCell ref="L234:M234"/>
    <mergeCell ref="N234:Q234"/>
    <mergeCell ref="F235:R235"/>
    <mergeCell ref="F236:I236"/>
    <mergeCell ref="L236:M236"/>
    <mergeCell ref="N236:Q236"/>
    <mergeCell ref="F229:R229"/>
    <mergeCell ref="F230:R230"/>
    <mergeCell ref="F231:I231"/>
    <mergeCell ref="F232:I232"/>
    <mergeCell ref="L232:M232"/>
    <mergeCell ref="N232:Q232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Lajerová</dc:creator>
  <cp:keywords/>
  <dc:description/>
  <cp:lastModifiedBy>Lajerová</cp:lastModifiedBy>
  <dcterms:created xsi:type="dcterms:W3CDTF">2016-04-06T12:58:24Z</dcterms:created>
  <dcterms:modified xsi:type="dcterms:W3CDTF">2016-04-06T13:01:13Z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