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firstSheet="2" activeTab="6"/>
  </bookViews>
  <sheets>
    <sheet name="Rekapitulace stavby" sheetId="1" r:id="rId1"/>
    <sheet name="001 - Vedlejší a ostatní ..." sheetId="2" r:id="rId2"/>
    <sheet name="002-1 - Stavební část" sheetId="3" r:id="rId3"/>
    <sheet name="002-2 - Zdravotní technika" sheetId="4" r:id="rId4"/>
    <sheet name="002-3 - Ústřední vytápění" sheetId="5" r:id="rId5"/>
    <sheet name="002-4 - Elektroinstalace" sheetId="6" r:id="rId6"/>
    <sheet name="elektroinstalace_sta" sheetId="7" r:id="rId7"/>
    <sheet name="002-5 - Vzduchotechnika" sheetId="8" r:id="rId8"/>
    <sheet name="VZT" sheetId="9" r:id="rId9"/>
    <sheet name="003 - Venkovní  plochy, o..." sheetId="10" r:id="rId10"/>
  </sheets>
  <definedNames>
    <definedName name="_xlnm.Print_Area" localSheetId="1">('001 - Vedlejší a ostatní ...'!$C$4:$Q$70,'001 - Vedlejší a ostatní ...'!$C$76:$Q$96,'001 - Vedlejší a ostatní ...'!$C$102:$Q$123)</definedName>
    <definedName name="_xlnm.Print_Area" localSheetId="2">('002-1 - Stavební část'!$C$4:$Q$70,'002-1 - Stavební část'!$C$76:$Q$121,'002-1 - Stavební část'!$C$127:$Q$1395)</definedName>
    <definedName name="_xlnm.Print_Area" localSheetId="3">('002-2 - Zdravotní technika'!$C$4:$Q$70,'002-2 - Zdravotní technika'!$C$76:$Q$100,'002-2 - Zdravotní technika'!$C$106:$Q$185)</definedName>
    <definedName name="_xlnm.Print_Area" localSheetId="4">('002-3 - Ústřední vytápění'!$C$4:$Q$70,'002-3 - Ústřední vytápění'!$C$76:$Q$99,'002-3 - Ústřední vytápění'!$C$105:$Q$164)</definedName>
    <definedName name="_xlnm.Print_Area" localSheetId="5">('002-4 - Elektroinstalace'!$C$4:$Q$70,'002-4 - Elektroinstalace'!$C$76:$Q$109,'002-4 - Elektroinstalace'!$C$115:$Q$293)</definedName>
    <definedName name="_xlnm.Print_Area" localSheetId="7">('002-5 - Vzduchotechnika'!$C$4:$Q$70,'002-5 - Vzduchotechnika'!$C$76:$Q$95,'002-5 - Vzduchotechnika'!$C$101:$Q$116)</definedName>
    <definedName name="_xlnm.Print_Area" localSheetId="9">('003 - Venkovní  plochy, o...'!$C$4:$Q$70,'003 - Venkovní  plochy, o...'!$C$76:$Q$97,'003 - Venkovní  plochy, o...'!$C$103:$Q$137)</definedName>
    <definedName name="_xlnm.Print_Area" localSheetId="0">('Rekapitulace stavby'!$C$4:$AP$70,'Rekapitulace stavby'!$C$76:$AP$99)</definedName>
    <definedName name="_xlnm.Print_Titles" localSheetId="1">'001 - Vedlejší a ostatní ...'!$112:$112</definedName>
    <definedName name="_xlnm.Print_Titles" localSheetId="2">'002-1 - Stavební část'!$138:$138</definedName>
    <definedName name="_xlnm.Print_Titles" localSheetId="3">'002-2 - Zdravotní technika'!$117:$117</definedName>
    <definedName name="_xlnm.Print_Titles" localSheetId="4">'002-3 - Ústřední vytápění'!$116:$116</definedName>
    <definedName name="_xlnm.Print_Titles" localSheetId="5">'002-4 - Elektroinstalace'!$126:$126</definedName>
    <definedName name="_xlnm.Print_Titles" localSheetId="7">'002-5 - Vzduchotechnika'!$112:$112</definedName>
    <definedName name="_xlnm.Print_Titles" localSheetId="9">'003 - Venkovní  plochy, o...'!$113:$113</definedName>
    <definedName name="_xlnm.Print_Titles" localSheetId="0">'Rekapitulace stavby'!$85:$85</definedName>
    <definedName name="_xlnm.Print_Titles" localSheetId="1">'001 - Vedlejší a ostatní ...'!$112:$112</definedName>
    <definedName name="_xlnm.Print_Titles" localSheetId="2">'002-1 - Stavební část'!$138:$138</definedName>
    <definedName name="_xlnm.Print_Titles" localSheetId="3">'002-2 - Zdravotní technika'!$117:$117</definedName>
    <definedName name="_xlnm.Print_Titles" localSheetId="4">'002-3 - Ústřední vytápění'!$116:$116</definedName>
    <definedName name="_xlnm.Print_Titles" localSheetId="5">'002-4 - Elektroinstalace'!$126:$126</definedName>
    <definedName name="_xlnm.Print_Titles" localSheetId="7">'002-5 - Vzduchotechnika'!$112:$112</definedName>
    <definedName name="_xlnm.Print_Titles" localSheetId="9">'003 - Venkovní  plochy, o...'!$113:$113</definedName>
    <definedName name="_xlnm.Print_Titles" localSheetId="0">'Rekapitulace stavby'!$85:$85</definedName>
    <definedName name="_xlnm.Print_Area" localSheetId="1">('001 - Vedlejší a ostatní ...'!$C$4:$Q$70,'001 - Vedlejší a ostatní ...'!$C$76:$Q$96,'001 - Vedlejší a ostatní ...'!$C$102:$Q$123)</definedName>
    <definedName name="_xlnm.Print_Area" localSheetId="2">('002-1 - Stavební část'!$C$4:$Q$70,'002-1 - Stavební část'!$C$76:$Q$121,'002-1 - Stavební část'!$C$127:$Q$1395)</definedName>
    <definedName name="_xlnm.Print_Area" localSheetId="3">('002-2 - Zdravotní technika'!$C$4:$Q$70,'002-2 - Zdravotní technika'!$C$76:$Q$100,'002-2 - Zdravotní technika'!$C$106:$Q$185)</definedName>
    <definedName name="_xlnm.Print_Area" localSheetId="4">('002-3 - Ústřední vytápění'!$C$4:$Q$70,'002-3 - Ústřední vytápění'!$C$76:$Q$99,'002-3 - Ústřední vytápění'!$C$105:$Q$164)</definedName>
    <definedName name="_xlnm.Print_Area" localSheetId="5">('002-4 - Elektroinstalace'!$C$4:$Q$70,'002-4 - Elektroinstalace'!$C$76:$Q$109,'002-4 - Elektroinstalace'!$C$115:$Q$293)</definedName>
    <definedName name="_xlnm.Print_Area" localSheetId="7">('002-5 - Vzduchotechnika'!$C$4:$Q$70,'002-5 - Vzduchotechnika'!$C$76:$Q$95,'002-5 - Vzduchotechnika'!$C$101:$Q$116)</definedName>
    <definedName name="_xlnm.Print_Area" localSheetId="9">('003 - Venkovní  plochy, o...'!$C$4:$Q$70,'003 - Venkovní  plochy, o...'!$C$76:$Q$97,'003 - Venkovní  plochy, o...'!$C$103:$Q$137)</definedName>
    <definedName name="_xlnm.Print_Area" localSheetId="0">('Rekapitulace stavby'!$C$4:$AP$70,'Rekapitulace stavby'!$C$76:$AP$99)</definedName>
  </definedNames>
  <calcPr fullCalcOnLoad="1"/>
</workbook>
</file>

<file path=xl/sharedStrings.xml><?xml version="1.0" encoding="utf-8"?>
<sst xmlns="http://schemas.openxmlformats.org/spreadsheetml/2006/main" count="15143" uniqueCount="2651">
  <si>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</si>
  <si>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</si>
  <si>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</si>
  <si>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</si>
  <si>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</si>
  <si>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</si>
  <si>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</si>
  <si>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</si>
  <si>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</si>
  <si>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</si>
  <si>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</si>
  <si>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</si>
  <si>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</si>
  <si>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</si>
  <si>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</si>
  <si>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001522</t>
  </si>
  <si>
    <t>Stavba:</t>
  </si>
  <si>
    <t>Stavební úpravy a zateplení objektu strážnice Milíčov</t>
  </si>
  <si>
    <t>JKSO:</t>
  </si>
  <si>
    <t>CC-CZ:</t>
  </si>
  <si>
    <t>Místo:</t>
  </si>
  <si>
    <t>Praha 4</t>
  </si>
  <si>
    <t>Datum:</t>
  </si>
  <si>
    <t>22.07.2016</t>
  </si>
  <si>
    <t>Objednatel:</t>
  </si>
  <si>
    <t>IČ:</t>
  </si>
  <si>
    <t>Lesy hl. m. Prahy, Práčská 1885, Praha 10</t>
  </si>
  <si>
    <t>DIČ:</t>
  </si>
  <si>
    <t>Zhotovitel:</t>
  </si>
  <si>
    <t xml:space="preserve"> </t>
  </si>
  <si>
    <t>Projektant:</t>
  </si>
  <si>
    <t>Ing. Oldřich Bělina</t>
  </si>
  <si>
    <t>True</t>
  </si>
  <si>
    <t>Zpracovatel:</t>
  </si>
  <si>
    <t>ing. Lenka Kasperová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</si>
  <si>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</si>
  <si>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</si>
  <si>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</si>
  <si>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</si>
  <si>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</si>
  <si>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</si>
  <si>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</si>
  <si>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</si>
  <si>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</si>
  <si>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</si>
  <si>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</si>
  <si>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</si>
  <si>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</si>
  <si>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</si>
  <si>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</si>
  <si>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</si>
  <si>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</si>
  <si>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</si>
  <si>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</si>
  <si>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</si>
  <si>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</si>
  <si>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</si>
  <si>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</si>
  <si>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</si>
  <si>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</si>
  <si>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</si>
  <si>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</si>
  <si>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</si>
  <si>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</si>
  <si>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</si>
  <si>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</si>
  <si>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</si>
  <si>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</si>
  <si>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</si>
  <si>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</si>
  <si>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</si>
  <si>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</si>
  <si>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</si>
  <si>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1) Náklady z rozpočtů</t>
  </si>
  <si>
    <t>D</t>
  </si>
  <si>
    <t>0</t>
  </si>
  <si>
    <t>###NOIMPORT###</t>
  </si>
  <si>
    <t>IMPORT</t>
  </si>
  <si>
    <t>{4567ca42-7795-4dfc-a35d-0e2cc3dbe739}</t>
  </si>
  <si>
    <t>{00000000-0000-0000-0000-000000000000}</t>
  </si>
  <si>
    <t>/</t>
  </si>
  <si>
    <t>001</t>
  </si>
  <si>
    <t>Vedlejší a ostatní náklady</t>
  </si>
  <si>
    <t>1</t>
  </si>
  <si>
    <t>{cefde02f-0bdc-4d07-9900-56d40c5e9626}</t>
  </si>
  <si>
    <t>002</t>
  </si>
  <si>
    <t>Objekt strážnice</t>
  </si>
  <si>
    <t>{51c9b807-6794-476b-b317-8d3f1a5050cd}</t>
  </si>
  <si>
    <t>002-1</t>
  </si>
  <si>
    <t>Stavební část</t>
  </si>
  <si>
    <t>2</t>
  </si>
  <si>
    <t>{592500b8-62c4-491c-b0e7-da0afcd74c2e}</t>
  </si>
  <si>
    <t>002-2</t>
  </si>
  <si>
    <t>Zdravotní technika</t>
  </si>
  <si>
    <t>{f87e9953-dc66-44fd-bb02-d8b437f2dba9}</t>
  </si>
  <si>
    <t>002-3</t>
  </si>
  <si>
    <t>Ústřední vytápění</t>
  </si>
  <si>
    <t>{28ec2524-11bf-4f4a-9d38-f9ffc7299221}</t>
  </si>
  <si>
    <t>002-4</t>
  </si>
  <si>
    <t>Elektroinstalace</t>
  </si>
  <si>
    <t>{c584780f-6228-4682-9281-36b9d81521b2}</t>
  </si>
  <si>
    <t>002-5</t>
  </si>
  <si>
    <t>Vzduchotechnika</t>
  </si>
  <si>
    <t>{f613642a-ea9b-4dcf-9baf-57544b3792ec}</t>
  </si>
  <si>
    <t>003</t>
  </si>
  <si>
    <t>Venkovní  plochy, oplocení</t>
  </si>
  <si>
    <t>{401d69eb-ac0e-47f7-bf67-f339429c346f}</t>
  </si>
  <si>
    <t>2) Ostatní náklady ze souhrnného listu</t>
  </si>
  <si>
    <t>Procent. zadání_x005F_x000D_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</si>
  <si>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</si>
  <si>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</si>
  <si>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</si>
  <si>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</si>
  <si>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</si>
  <si>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</si>
  <si>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</si>
  <si>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</si>
  <si>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</si>
  <si>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001 - Vedlejší a ostatní náklady</t>
  </si>
  <si>
    <t>801 61</t>
  </si>
  <si>
    <t>Lesy hl. Města Prahy, Práčská 1885, Praha 10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</si>
  <si>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</si>
  <si>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</si>
  <si>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</si>
  <si>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</si>
  <si>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</si>
  <si>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</si>
  <si>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</si>
  <si>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OST - Ostatní</t>
  </si>
  <si>
    <t xml:space="preserve">    O01 - Ostatní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</si>
  <si>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</si>
  <si>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</si>
  <si>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</si>
  <si>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</si>
  <si>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</si>
  <si>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</si>
  <si>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</si>
  <si>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</si>
  <si>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</si>
  <si>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</si>
  <si>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</si>
  <si>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</si>
  <si>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</si>
  <si>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</si>
  <si>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</si>
  <si>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</si>
  <si>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</si>
  <si>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4</t>
  </si>
  <si>
    <t>ROZPOCET</t>
  </si>
  <si>
    <t>K</t>
  </si>
  <si>
    <t>geodetické práce</t>
  </si>
  <si>
    <t>soub</t>
  </si>
  <si>
    <t>512</t>
  </si>
  <si>
    <t>1914211484</t>
  </si>
  <si>
    <t>dokumentace skutečného provedení</t>
  </si>
  <si>
    <t>-610851067</t>
  </si>
  <si>
    <t>3</t>
  </si>
  <si>
    <t>součinnost se správci sítí</t>
  </si>
  <si>
    <t>-2063823974</t>
  </si>
  <si>
    <t>004</t>
  </si>
  <si>
    <t>vytýčení stávajících inž. sítí</t>
  </si>
  <si>
    <t>1658543887</t>
  </si>
  <si>
    <t>5</t>
  </si>
  <si>
    <t>030001000</t>
  </si>
  <si>
    <t>Zařízení staveniště</t>
  </si>
  <si>
    <t>Kč</t>
  </si>
  <si>
    <t>1024</t>
  </si>
  <si>
    <t>-287735996</t>
  </si>
  <si>
    <t>Cena zahrnuje potřebné zařízení staveniště (mobilní WC, stavební buňku,označení stavby apod.)</t>
  </si>
  <si>
    <t>P</t>
  </si>
  <si>
    <t>omstěny</t>
  </si>
  <si>
    <t>opravované stávjaící omítky stěn</t>
  </si>
  <si>
    <t>m2</t>
  </si>
  <si>
    <t>176,269</t>
  </si>
  <si>
    <t>S3</t>
  </si>
  <si>
    <t>22,62</t>
  </si>
  <si>
    <t>W11</t>
  </si>
  <si>
    <t>102,504</t>
  </si>
  <si>
    <t>P31</t>
  </si>
  <si>
    <t>75,8</t>
  </si>
  <si>
    <t>lešení</t>
  </si>
  <si>
    <t>plocha venkovního lešení</t>
  </si>
  <si>
    <t>457</t>
  </si>
  <si>
    <t>002 - Objekt strážnice</t>
  </si>
  <si>
    <t>dlažba</t>
  </si>
  <si>
    <t>63,853</t>
  </si>
  <si>
    <t>Část:</t>
  </si>
  <si>
    <t>002-1 - Stavební část</t>
  </si>
  <si>
    <t>pvc</t>
  </si>
  <si>
    <t>146</t>
  </si>
  <si>
    <t>koberec</t>
  </si>
  <si>
    <t>46,6</t>
  </si>
  <si>
    <t>W12</t>
  </si>
  <si>
    <t>34,7</t>
  </si>
  <si>
    <t>střvikýř</t>
  </si>
  <si>
    <t>plocha střechy vikýře</t>
  </si>
  <si>
    <t>30,69</t>
  </si>
  <si>
    <t>vikýř</t>
  </si>
  <si>
    <t>podhled vikýř</t>
  </si>
  <si>
    <t>30,1</t>
  </si>
  <si>
    <t>stáv</t>
  </si>
  <si>
    <t>podhled stávající krov</t>
  </si>
  <si>
    <t>91,1</t>
  </si>
  <si>
    <t>P21</t>
  </si>
  <si>
    <t>86,9</t>
  </si>
  <si>
    <t>střecha</t>
  </si>
  <si>
    <t>plocha hlavní střechy</t>
  </si>
  <si>
    <t>144,3</t>
  </si>
  <si>
    <t>podhled</t>
  </si>
  <si>
    <t>15,4</t>
  </si>
  <si>
    <t>podkroví</t>
  </si>
  <si>
    <t>podhled podkroví skladba S1, S2</t>
  </si>
  <si>
    <t>121,2</t>
  </si>
  <si>
    <t>dlažbahyg</t>
  </si>
  <si>
    <t>dlažba hygienická zázemí</t>
  </si>
  <si>
    <t>27</t>
  </si>
  <si>
    <t>obklad</t>
  </si>
  <si>
    <t>keramický obklad stěn</t>
  </si>
  <si>
    <t>116,619</t>
  </si>
  <si>
    <t>rýha1</t>
  </si>
  <si>
    <t>27,76</t>
  </si>
  <si>
    <t>izolacev</t>
  </si>
  <si>
    <t>9,36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</si>
  <si>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</si>
  <si>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</si>
  <si>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</si>
  <si>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</si>
  <si>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</si>
  <si>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</si>
  <si>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</si>
  <si>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</si>
  <si>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</si>
  <si>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</si>
  <si>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</si>
  <si>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</si>
  <si>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</si>
  <si>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</si>
  <si>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</si>
  <si>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</si>
  <si>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</si>
  <si>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</si>
  <si>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</si>
  <si>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</si>
  <si>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</si>
  <si>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</si>
  <si>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</si>
  <si>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</si>
  <si>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</si>
  <si>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</si>
  <si>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J. hmotnost_x005F_x000D_
[t]J. hmotnost_x005F_x000D_
[t]J. hmotnost_x005F_x000D_
[t]J. hmotnost_x005F_x000D_
[t]J. hmotnost_x005F_x000D_
[t]J. hmotnost_x005F_x000D_
[t]J. hmotnost_x005F_x000D_
[t]J. hmotnost_x005F_x000D_
[t]J. hmotnost_x005F_x000D_
[t]J. hmotnost_x005F_x000D_
[t]J. hmotnost_x005F_x000D_
[t]J. hmotnost_x005F_x000D_
[t]J. hmotnost_x005F_x000D_
[t]J. hmotnost_x005F_x000D_
[t]</t>
  </si>
  <si>
    <t>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</t>
  </si>
  <si>
    <t>111201101</t>
  </si>
  <si>
    <t>Odstranění křovin a stromů průměru kmene do 100 mm i s kořeny z celkové plochy do 1000 m2</t>
  </si>
  <si>
    <t>-1917283579</t>
  </si>
  <si>
    <t>111201401</t>
  </si>
  <si>
    <t>Spálení křovin a stromů průměru kmene do 100 mm</t>
  </si>
  <si>
    <t>357744154</t>
  </si>
  <si>
    <t>112101121</t>
  </si>
  <si>
    <t>Kácení stromů jehličnatých D kmene do 300 mm</t>
  </si>
  <si>
    <t>kus</t>
  </si>
  <si>
    <t>-779555067</t>
  </si>
  <si>
    <t>112201101</t>
  </si>
  <si>
    <t>Odstranění pařezů D do 300 mm</t>
  </si>
  <si>
    <t>-500836827</t>
  </si>
  <si>
    <t>122551201</t>
  </si>
  <si>
    <t>Odkopávky a prokopávky nezapažené provedené v hornině tř. 6 skalní frézou do 100 m3</t>
  </si>
  <si>
    <t>m3</t>
  </si>
  <si>
    <t>-741487081</t>
  </si>
  <si>
    <t>"pro novou podlahu pod balkonem"</t>
  </si>
  <si>
    <t>VV</t>
  </si>
  <si>
    <t>3,6*2,6*0,25</t>
  </si>
  <si>
    <t>6</t>
  </si>
  <si>
    <t>132202201</t>
  </si>
  <si>
    <t>Hloubení rýh š přes 600 do 2000 mm ručním nebo pneum nářadím v soudržných horninách tř. 3</t>
  </si>
  <si>
    <t>-1793591715</t>
  </si>
  <si>
    <t>"pro zateplení základů"</t>
  </si>
  <si>
    <t>(5+11,4+10,3+5,5+2,5)*0,8*1</t>
  </si>
  <si>
    <t>Mezisoučet</t>
  </si>
  <si>
    <t>"pro nový zaklad - obovodová zeď komora"</t>
  </si>
  <si>
    <t>3,6*0,5*0,8</t>
  </si>
  <si>
    <t>rýha</t>
  </si>
  <si>
    <t>Součet</t>
  </si>
  <si>
    <t>7</t>
  </si>
  <si>
    <t>174101101</t>
  </si>
  <si>
    <t>Zásyp jam, šachet rýh nebo kolem objektů sypaninou se zhutněním</t>
  </si>
  <si>
    <t>-1823154397</t>
  </si>
  <si>
    <t>8</t>
  </si>
  <si>
    <t>271532212</t>
  </si>
  <si>
    <t>Podsyp pod základové konstrukce se zhutněním z hrubého kameniva frakce 16 až 32 mm</t>
  </si>
  <si>
    <t>44948039</t>
  </si>
  <si>
    <t>"komora"</t>
  </si>
  <si>
    <t>3,6*2,6*0,1</t>
  </si>
  <si>
    <t>9</t>
  </si>
  <si>
    <t>273321411</t>
  </si>
  <si>
    <t>Základové desky ze ŽB bez zvýšených nároků na prostředí tř. C 20/25</t>
  </si>
  <si>
    <t>-1887736985</t>
  </si>
  <si>
    <t>3,6*2,6*0,15</t>
  </si>
  <si>
    <t>10</t>
  </si>
  <si>
    <t>273362021</t>
  </si>
  <si>
    <t>Výztuž základových desek svařovanými sítěmi Kari</t>
  </si>
  <si>
    <t>t</t>
  </si>
  <si>
    <t>-758375991</t>
  </si>
  <si>
    <t>"síť 8x150-x150"</t>
  </si>
  <si>
    <t>3,6*2,6*0,0055*1,15</t>
  </si>
  <si>
    <t>11</t>
  </si>
  <si>
    <t>274313611</t>
  </si>
  <si>
    <t>Základové pásy z betonu tř. C 16/20</t>
  </si>
  <si>
    <t>1212389730</t>
  </si>
  <si>
    <t>" nový zaklad - obovodová zeď komora"</t>
  </si>
  <si>
    <t>12</t>
  </si>
  <si>
    <t>310238211</t>
  </si>
  <si>
    <t>Zazdívka otvorů pl do 1 m2 ve zdivu nadzákladovém cihlami pálenými na MVC</t>
  </si>
  <si>
    <t>2041516935</t>
  </si>
  <si>
    <t>"nové pilíře u oken"</t>
  </si>
  <si>
    <t>0,7*0,75*0,375</t>
  </si>
  <si>
    <t>0,37*0,75*0,375</t>
  </si>
  <si>
    <t>13</t>
  </si>
  <si>
    <t>310239211</t>
  </si>
  <si>
    <t>Zazdívka otvorů pl do 4 m2 ve zdivu nadzákladovém cihlami pálenými na MVC</t>
  </si>
  <si>
    <t>1114300670</t>
  </si>
  <si>
    <t>"1.NP"</t>
  </si>
  <si>
    <t>2,4*2,1*0,375</t>
  </si>
  <si>
    <t>3*1,2*1,2*0,375</t>
  </si>
  <si>
    <t>0,885*2,1*0,375</t>
  </si>
  <si>
    <t>14</t>
  </si>
  <si>
    <t>311238113</t>
  </si>
  <si>
    <t>Zdivo nosné vnitřní tl 240 mm pevnosti P 10 na MVC</t>
  </si>
  <si>
    <t>1642458339</t>
  </si>
  <si>
    <t>4,51*2,4</t>
  </si>
  <si>
    <t>"2.NP"</t>
  </si>
  <si>
    <t>(2*4,7-2,55)*2,56</t>
  </si>
  <si>
    <t>-0,9*1,97</t>
  </si>
  <si>
    <t>317234410</t>
  </si>
  <si>
    <t>Vyzdívka mezi nosníky z cihel pálených na MC</t>
  </si>
  <si>
    <t>-1897208847</t>
  </si>
  <si>
    <t>2*0,75*0,375*0,2</t>
  </si>
  <si>
    <t>1*0,375*0,2</t>
  </si>
  <si>
    <t>16</t>
  </si>
  <si>
    <t>317944323</t>
  </si>
  <si>
    <t>Válcované nosníky č.14 až 22 dodatečně osazované do připravených otvorů</t>
  </si>
  <si>
    <t>-990196486</t>
  </si>
  <si>
    <t>"2x I 160"  2*3,855*0,0179</t>
  </si>
  <si>
    <t>17</t>
  </si>
  <si>
    <t>341272622</t>
  </si>
  <si>
    <t>Stěny nosné tl 250 mm z pórobetonových přesných hladkých tvárnic hmotnosti 500 kg/m3</t>
  </si>
  <si>
    <t>463723599</t>
  </si>
  <si>
    <t>3,6*2,5-1,2*2,1</t>
  </si>
  <si>
    <t>4,75*2,56-1*1,97</t>
  </si>
  <si>
    <t>2*10,8*2,56</t>
  </si>
  <si>
    <t>2*10,2*2,56</t>
  </si>
  <si>
    <t>-(1,16*2,2+0,95*0,5+1,2*1,3)</t>
  </si>
  <si>
    <t>-(1,25*1,3+2,5*0,75+1,16*1,3*2+2,4*2,2)</t>
  </si>
  <si>
    <t>"štíty"</t>
  </si>
  <si>
    <t>2*10,2*4*0,5</t>
  </si>
  <si>
    <t>-2,5*1,25*2</t>
  </si>
  <si>
    <t>18</t>
  </si>
  <si>
    <t>342248113</t>
  </si>
  <si>
    <t>Příčky tl 140 mm pevnosti P 10 na MVC</t>
  </si>
  <si>
    <t>219768297</t>
  </si>
  <si>
    <t>2*2,4</t>
  </si>
  <si>
    <t>1,2*2,4</t>
  </si>
  <si>
    <t>19</t>
  </si>
  <si>
    <t>342272323</t>
  </si>
  <si>
    <t>Příčky tl 100 mm z pórobetonových přesných hladkých příčkovek objemové hmotnosti 500 kg/m3</t>
  </si>
  <si>
    <t>-556534676</t>
  </si>
  <si>
    <t>(2,1+2,7)*2,4</t>
  </si>
  <si>
    <t>-0,7*1,97*2</t>
  </si>
  <si>
    <t>1,2*1,5</t>
  </si>
  <si>
    <t>1,53*2,4</t>
  </si>
  <si>
    <t>-0,7*1,97</t>
  </si>
  <si>
    <t>(3,225+1,175)*2,4</t>
  </si>
  <si>
    <t>(2+0,1)*2,4</t>
  </si>
  <si>
    <t>(4,2+0,6+0,6)*2,56</t>
  </si>
  <si>
    <t>-0,8*1,97</t>
  </si>
  <si>
    <t>1,6*2,56-0,7*1,97</t>
  </si>
  <si>
    <t>3,425*2,56-0,8*1,97</t>
  </si>
  <si>
    <t>20</t>
  </si>
  <si>
    <t>342272523</t>
  </si>
  <si>
    <t>Příčky tl 150 mm z pórobetonových přesných hladkých příčkovek objemové hmotnosti 500 kg/m3</t>
  </si>
  <si>
    <t>808330540</t>
  </si>
  <si>
    <t>(7+2,175+3,2)*2,4</t>
  </si>
  <si>
    <t>-(0,8*1,97*2+0,7*1,97)</t>
  </si>
  <si>
    <t>2,7*2,4</t>
  </si>
  <si>
    <t>346244381</t>
  </si>
  <si>
    <t>Plentování jednostranné v do 200 mm válcovaných nosníků cihlami</t>
  </si>
  <si>
    <t>-1274084639</t>
  </si>
  <si>
    <t>2*3,855*0,2</t>
  </si>
  <si>
    <t>22</t>
  </si>
  <si>
    <t>346991124R</t>
  </si>
  <si>
    <t>Izolace  polystyrénovými deskami tl 40 mm - vložení pod trám T1</t>
  </si>
  <si>
    <t>557562906</t>
  </si>
  <si>
    <t>3,315*0,25</t>
  </si>
  <si>
    <t>23</t>
  </si>
  <si>
    <t>349231821R</t>
  </si>
  <si>
    <t>Přizdívka ostění  z cihel tl do 300 mm</t>
  </si>
  <si>
    <t>1857744269</t>
  </si>
  <si>
    <t>0,375*2,4</t>
  </si>
  <si>
    <t>24</t>
  </si>
  <si>
    <t>411168124</t>
  </si>
  <si>
    <t>Strop pórobetonový tl 20 cm z vložek a nosníků dl do 5 m, kompletní provedení</t>
  </si>
  <si>
    <t>1382872321</t>
  </si>
  <si>
    <t>9,8*9,6-3,6*2,1</t>
  </si>
  <si>
    <t>25</t>
  </si>
  <si>
    <t>413321414</t>
  </si>
  <si>
    <t>Nosníky ze ŽB tř. C 25/30</t>
  </si>
  <si>
    <t>-878248554</t>
  </si>
  <si>
    <t>"trám T1"  3,315*0,25*0,46</t>
  </si>
  <si>
    <t>"strop nad 2.NP"</t>
  </si>
  <si>
    <t>2,5*0,2*0,31</t>
  </si>
  <si>
    <t>2,4*0,2*0,31</t>
  </si>
  <si>
    <t>3,5*0,25*0,15</t>
  </si>
  <si>
    <t>2,4*0,25*0,15</t>
  </si>
  <si>
    <t>26</t>
  </si>
  <si>
    <t>413351107</t>
  </si>
  <si>
    <t>Zřízení bednění nosníků bez podpěrné konstrukce</t>
  </si>
  <si>
    <t>1310571977</t>
  </si>
  <si>
    <t>"trám T1"  3,315*0,46*2</t>
  </si>
  <si>
    <t>2,5*(0,2+2*0,31)</t>
  </si>
  <si>
    <t>2,4*(0,2+2*0,31)</t>
  </si>
  <si>
    <t>3,5*(0,25+2*0,15)</t>
  </si>
  <si>
    <t>2,4*(0,25+2*0,15)</t>
  </si>
  <si>
    <t>413351108</t>
  </si>
  <si>
    <t>Odstranění bednění nosníků bez podpěrné konstrukce</t>
  </si>
  <si>
    <t>-602104592</t>
  </si>
  <si>
    <t>28</t>
  </si>
  <si>
    <t>413351213</t>
  </si>
  <si>
    <t>Zřízení podpěrné konstrukce nosníků v do 4 m pro zatížení do 10 kPa</t>
  </si>
  <si>
    <t>-1219283904</t>
  </si>
  <si>
    <t>2,5*0,2</t>
  </si>
  <si>
    <t>2,4*0,2</t>
  </si>
  <si>
    <t>3,5*0,25</t>
  </si>
  <si>
    <t>2,4*0,25</t>
  </si>
  <si>
    <t>29</t>
  </si>
  <si>
    <t>413351214</t>
  </si>
  <si>
    <t>Odstranění podpěrné konstrukce nosníků v do 4 m pro zatížení do 10 kPa</t>
  </si>
  <si>
    <t>1631615161</t>
  </si>
  <si>
    <t>30</t>
  </si>
  <si>
    <t>413361821</t>
  </si>
  <si>
    <t>Výztuž nosníků, volných trámů nebo průvlaků volných trámů betonářskou ocelí 10 505</t>
  </si>
  <si>
    <t>-970590743</t>
  </si>
  <si>
    <t>6*4,9*0,000617</t>
  </si>
  <si>
    <t>2*4,9*0,00121</t>
  </si>
  <si>
    <t>25*1,1*0,000222</t>
  </si>
  <si>
    <t>2*2,4*0,00121</t>
  </si>
  <si>
    <t>2*2,4*0,001578</t>
  </si>
  <si>
    <t>6*3,7*0,00158</t>
  </si>
  <si>
    <t>30*0,8*0,00022</t>
  </si>
  <si>
    <t>"rezerva"  0,09*0,1</t>
  </si>
  <si>
    <t>31</t>
  </si>
  <si>
    <t>417328112</t>
  </si>
  <si>
    <t>Ztužující žebro (skrytý průvlak) ŽB š 25 cm pro pórobetonový strop tl 20 cm osová vzdálenost nosníků 50 cm</t>
  </si>
  <si>
    <t>m</t>
  </si>
  <si>
    <t>1618045599</t>
  </si>
  <si>
    <t>2*6,5</t>
  </si>
  <si>
    <t>32</t>
  </si>
  <si>
    <t>417388112R</t>
  </si>
  <si>
    <t>Ztužující věnec pórobetonových stropů tl 20 cm pro vnější zdi š 250 mm</t>
  </si>
  <si>
    <t>218842224</t>
  </si>
  <si>
    <t>2*11,2+2*9,8</t>
  </si>
  <si>
    <t>33</t>
  </si>
  <si>
    <t>417388162</t>
  </si>
  <si>
    <t>Ztužující věnec pórobetonových stropů tl 20 cm pro vnitřní zdi š 24 cm</t>
  </si>
  <si>
    <t>-146917804</t>
  </si>
  <si>
    <t>7,3+4,7*2</t>
  </si>
  <si>
    <t>34</t>
  </si>
  <si>
    <t>430321616</t>
  </si>
  <si>
    <t>Schodišťová konstrukce a rampa ze ŽB tř. C 30/37</t>
  </si>
  <si>
    <t>1638207702</t>
  </si>
  <si>
    <t>"ramena"  2*2*0,95*0,15</t>
  </si>
  <si>
    <t>2*4*0,95*0,15</t>
  </si>
  <si>
    <t>"podesty"  2,055*1,4*0,15</t>
  </si>
  <si>
    <t>2,055*1,1*0,245</t>
  </si>
  <si>
    <t>2,055*1,514*0,15</t>
  </si>
  <si>
    <t>2,055*1,2*0,235</t>
  </si>
  <si>
    <t>35</t>
  </si>
  <si>
    <t>430361821</t>
  </si>
  <si>
    <t>Výztuž schodišťové konstrukce a rampy betonářskou ocelí 10 505</t>
  </si>
  <si>
    <t>-1767157326</t>
  </si>
  <si>
    <t>36</t>
  </si>
  <si>
    <t>431351121</t>
  </si>
  <si>
    <t>Zřízení bednění podest schodišť a ramp přímočarých v do 4 m</t>
  </si>
  <si>
    <t>757932869</t>
  </si>
  <si>
    <t>"ramena"  2*2*0,95+2*2*0,15</t>
  </si>
  <si>
    <t>2*4*0,95+2*4*0,15</t>
  </si>
  <si>
    <t>"podesty"  2,055*1,4</t>
  </si>
  <si>
    <t>2,055*1,1</t>
  </si>
  <si>
    <t>2,055*1,514</t>
  </si>
  <si>
    <t>2,055*1,2</t>
  </si>
  <si>
    <t>37</t>
  </si>
  <si>
    <t>431351122</t>
  </si>
  <si>
    <t>Odstranění bednění podest schodišť a ramp přímočarých v do 4 m</t>
  </si>
  <si>
    <t>-1994731449</t>
  </si>
  <si>
    <t>38</t>
  </si>
  <si>
    <t>431351128</t>
  </si>
  <si>
    <t>Příplatek ke zřízení bednění podest křivočarých schodišť za podpěrnou konstrukci přes 4 do 6 m</t>
  </si>
  <si>
    <t>1971030576</t>
  </si>
  <si>
    <t>"ramena"  2*2*0,95</t>
  </si>
  <si>
    <t>2*4*0,95</t>
  </si>
  <si>
    <t>39</t>
  </si>
  <si>
    <t>431351129</t>
  </si>
  <si>
    <t>Příplatek k odstranění bednění podest křivočarých schodišť za podpěrnou konstrukci přes 4 do 6 m</t>
  </si>
  <si>
    <t>1358146613</t>
  </si>
  <si>
    <t>40</t>
  </si>
  <si>
    <t>434311113</t>
  </si>
  <si>
    <t>Schodišťové stupně dusané na terén z betonu tř. C 12/15 bez potěru</t>
  </si>
  <si>
    <t>827110424</t>
  </si>
  <si>
    <t>"hlavní schodiště"  0,95*(6*2+9*2)</t>
  </si>
  <si>
    <t>41</t>
  </si>
  <si>
    <t>434351141</t>
  </si>
  <si>
    <t>Zřízení bednění stupňů přímočarých schodišť</t>
  </si>
  <si>
    <t>704216548</t>
  </si>
  <si>
    <t>"hlavní schodiště"  28,500*(0,177+0,275)</t>
  </si>
  <si>
    <t>42</t>
  </si>
  <si>
    <t>434351142</t>
  </si>
  <si>
    <t>Odstranění bednění stupňů přímočarých schodišť</t>
  </si>
  <si>
    <t>-660994878</t>
  </si>
  <si>
    <t>43</t>
  </si>
  <si>
    <t>61001</t>
  </si>
  <si>
    <t>kompletní dodávka a montáž ošetření spáry mezi zdivem a SDK konstrukcí - stěrka+sklotextilní síťovina</t>
  </si>
  <si>
    <t>-1589388807</t>
  </si>
  <si>
    <t>2,5*6</t>
  </si>
  <si>
    <t>44</t>
  </si>
  <si>
    <t>611142001</t>
  </si>
  <si>
    <t>Potažení vnitřních stropů sklovláknitým pletivem vtlačeným do tenkovrstvé hmoty</t>
  </si>
  <si>
    <t>-275556606</t>
  </si>
  <si>
    <t>"nový strop 2.NP"</t>
  </si>
  <si>
    <t>14,3+22,3+22,9+12</t>
  </si>
  <si>
    <t>45</t>
  </si>
  <si>
    <t>611321145</t>
  </si>
  <si>
    <t>Vápenocementová omítka štuková dvouvrstvá vnitřních schodišťových konstrukcí nanášená ručně</t>
  </si>
  <si>
    <t>1181406707</t>
  </si>
  <si>
    <t>46</t>
  </si>
  <si>
    <t>611341121</t>
  </si>
  <si>
    <t>Sádrová nebo vápenosádrová omítka hladká jednovrstvá vnitřních stropů rovných nanášená ručně</t>
  </si>
  <si>
    <t>-2036512276</t>
  </si>
  <si>
    <t>47</t>
  </si>
  <si>
    <t>612321121</t>
  </si>
  <si>
    <t>Vápenocementová omítka hladká jednovrstvá vnitřních stěn nanášená ručně</t>
  </si>
  <si>
    <t>-200514829</t>
  </si>
  <si>
    <t xml:space="preserve">"pod obklad na zdivu 1.NP a 2. NP"  </t>
  </si>
  <si>
    <t>34,162+42,875</t>
  </si>
  <si>
    <t>48</t>
  </si>
  <si>
    <t>612321141</t>
  </si>
  <si>
    <t>Vápenocementová omítka štuková dvouvrstvá vnitřních stěn nanášená ručně</t>
  </si>
  <si>
    <t>2105966139</t>
  </si>
  <si>
    <t>"Nové zdivo a zazdívky"</t>
  </si>
  <si>
    <t>"komora"  3,6*2,23</t>
  </si>
  <si>
    <t>-1,2*2,1</t>
  </si>
  <si>
    <t>(1,2+2*2,1)*0,2</t>
  </si>
  <si>
    <t>"P.01"  0,885*2,1</t>
  </si>
  <si>
    <t>(0,5+1,6+1)*2,4</t>
  </si>
  <si>
    <t>"P.03"  (2,5+2,7)*2,4</t>
  </si>
  <si>
    <t>-0,7*0,75*2</t>
  </si>
  <si>
    <t>2*(0,7+2*0,75)*0,2</t>
  </si>
  <si>
    <t>"P.04"  (7+0,9+2+0,2)*2,4</t>
  </si>
  <si>
    <t>"P.05"  (3,875+2,175)*2,4</t>
  </si>
  <si>
    <t>"P.06"  (1,4+0,2)*2,4</t>
  </si>
  <si>
    <t>0,885*2,1</t>
  </si>
  <si>
    <t>"P.07"  (2,92+2*2,175)*2,4</t>
  </si>
  <si>
    <t>-(0,8*1,97+0,7*1,97)</t>
  </si>
  <si>
    <t>1,2*1,2</t>
  </si>
  <si>
    <t>"P.08"  2*2*2,4+1,2*1,2</t>
  </si>
  <si>
    <t>-0,7*1,97*3</t>
  </si>
  <si>
    <t>"P.09"  (2,025+1,325)*0,1</t>
  </si>
  <si>
    <t>"P.10"  (1,178+1)*0,1</t>
  </si>
  <si>
    <t>"P11a"  4,51*2,8</t>
  </si>
  <si>
    <t>"P12a"  (2,1+1,1)*2,4</t>
  </si>
  <si>
    <t>-2*0,7*1,97</t>
  </si>
  <si>
    <t>"P12b"  (2,1+1,5*2)*2,4</t>
  </si>
  <si>
    <t>"P.12c"  2*2,7*2,4</t>
  </si>
  <si>
    <t>"P.12a"  (4,3+1,105)*2</t>
  </si>
  <si>
    <t>"1.01"  (2,055+4,8)*2*2,5</t>
  </si>
  <si>
    <t>-(0,9*1,97+0,95*0,5)</t>
  </si>
  <si>
    <t>(0,95+2*0,5)*0,25</t>
  </si>
  <si>
    <t>"1.02"  (4,74+3,06)*2*2,5</t>
  </si>
  <si>
    <t>-(1,16*2,2+0,8*1,97+1,2*1,3)</t>
  </si>
  <si>
    <t>(1,16+2*2,2)*0,2</t>
  </si>
  <si>
    <t>(1,25+2*1,3)*0,2</t>
  </si>
  <si>
    <t>"1.03"  (2,99+1,6)*2*0,2</t>
  </si>
  <si>
    <t>"1.04"  (4,7+4,7492)*2,5</t>
  </si>
  <si>
    <t>-(2,5*0,75+2*1,16*1,3+1*1,97)</t>
  </si>
  <si>
    <t>(2,5+2*0,75)*0,2</t>
  </si>
  <si>
    <t>2*(1,16+2*1,3)*0,2</t>
  </si>
  <si>
    <t>(1+2*2)*0,25</t>
  </si>
  <si>
    <t>"1.05"  (1,65+2,2)*2*2,5</t>
  </si>
  <si>
    <t>-(1*1,98+0,9*1,97+0,7*1,97)</t>
  </si>
  <si>
    <t>"1.06"  2,205*2,5</t>
  </si>
  <si>
    <t>"1.08"  (6,1+3,425*2)*2,5</t>
  </si>
  <si>
    <t>-(0,8*1,97+2,4*2,2)</t>
  </si>
  <si>
    <t>(2,4+2*2,2)*0,25</t>
  </si>
  <si>
    <t>"1.09"  (3,5+3,425)*2*2,5</t>
  </si>
  <si>
    <t>-(1,2*1,3+0,8*1,97)</t>
  </si>
  <si>
    <t>(1,2+2*1,3)*0,25</t>
  </si>
  <si>
    <t>"podkroví štíty"</t>
  </si>
  <si>
    <t>2*(8+3,5)*2,5*0,5</t>
  </si>
  <si>
    <t>-2*2,5*1,25</t>
  </si>
  <si>
    <t>2*(2,5+2*1,5)*0,25</t>
  </si>
  <si>
    <t>49</t>
  </si>
  <si>
    <t>612325422</t>
  </si>
  <si>
    <t>Oprava vnitřní vápenocementové štukové omítky stěn v rozsahu plochy do 30%</t>
  </si>
  <si>
    <t>-1218784258</t>
  </si>
  <si>
    <t>"komora"  2*2,2*2,3</t>
  </si>
  <si>
    <t>"P.01"  (1,53+2,5+2,8)*2,4</t>
  </si>
  <si>
    <t>"P.02"  (1,76+2*2,98)*2,4</t>
  </si>
  <si>
    <t>(1,2+2*2,1)*0,25</t>
  </si>
  <si>
    <t>"P.03"  (2,45+2,7)*2,4</t>
  </si>
  <si>
    <t>-(0,8*1,97)</t>
  </si>
  <si>
    <t>"P.04"  (3,2+0,5+1,3+1,5+0,4)*2,4</t>
  </si>
  <si>
    <t>-0,8*1,97*2</t>
  </si>
  <si>
    <t>-0,9*1,2*2</t>
  </si>
  <si>
    <t>2*(0,9+2*1,2)*0,25</t>
  </si>
  <si>
    <t>"P.06"  (2*1,165+1,8)*2,4</t>
  </si>
  <si>
    <t>"P.07"  2,92*2,4</t>
  </si>
  <si>
    <t>"P.08"  1,95*2,4</t>
  </si>
  <si>
    <t>1,95*0,1</t>
  </si>
  <si>
    <t>"P.10"  (1,75+1)*0,1</t>
  </si>
  <si>
    <t>"P.11a"  (2*3+4,51)*2,8</t>
  </si>
  <si>
    <t>-2*1,2*1,2</t>
  </si>
  <si>
    <t>2*(1,2+1,2*2)*0,2</t>
  </si>
  <si>
    <t>"P.11b"  (4,075+1,2)*2*2,8</t>
  </si>
  <si>
    <t>"P.12a"  2,1*2,4</t>
  </si>
  <si>
    <t>"P.12b"  2,1*2,4</t>
  </si>
  <si>
    <t>"P.12c"  1,2*2*2,4</t>
  </si>
  <si>
    <t>50</t>
  </si>
  <si>
    <t>621211011</t>
  </si>
  <si>
    <t>Montáž kontaktního zateplení vnějších podhledů z polystyrénových desek tl do 80 mm</t>
  </si>
  <si>
    <t>-1948734712</t>
  </si>
  <si>
    <t>"dle skladby S3"</t>
  </si>
  <si>
    <t>7,6*1,2</t>
  </si>
  <si>
    <t>5,4*2,5</t>
  </si>
  <si>
    <t>51</t>
  </si>
  <si>
    <t>M</t>
  </si>
  <si>
    <t>283759450</t>
  </si>
  <si>
    <t>deska fasádní polystyrénová EPS 100 F 1000 x 500 x 50 mm</t>
  </si>
  <si>
    <t>619870879</t>
  </si>
  <si>
    <t>lambda=0,036 [W / m K]</t>
  </si>
  <si>
    <t>S3*1,02</t>
  </si>
  <si>
    <t>52</t>
  </si>
  <si>
    <t>621381011</t>
  </si>
  <si>
    <t>Tenkovrstvá minerální zrnitá omítka tl. 1,5 mm včetně penetrace vnějších podhledů</t>
  </si>
  <si>
    <t>1405375879</t>
  </si>
  <si>
    <t>53</t>
  </si>
  <si>
    <t>622211021</t>
  </si>
  <si>
    <t>Montáž kontaktního zateplení vnějších stěn z polystyrénových desek tl do 120 mm</t>
  </si>
  <si>
    <t>-459783162</t>
  </si>
  <si>
    <t>"dle skladby W1.1"</t>
  </si>
  <si>
    <t>"čelní"</t>
  </si>
  <si>
    <t>(11,3+1,15)*2,6</t>
  </si>
  <si>
    <t>-(1,2*2,1+1,2*2,2)</t>
  </si>
  <si>
    <t>"boční 1"</t>
  </si>
  <si>
    <t>(11,5+2,5)*2,6</t>
  </si>
  <si>
    <t>-(2*0,7*0,75+0,8*1,97)</t>
  </si>
  <si>
    <t>"boční 2"</t>
  </si>
  <si>
    <t>5,2*2,6</t>
  </si>
  <si>
    <t>"do zahrady"</t>
  </si>
  <si>
    <t>9,8*2,6</t>
  </si>
  <si>
    <t>-3*0,9*1,2</t>
  </si>
  <si>
    <t>"uvnitř komora"</t>
  </si>
  <si>
    <t>3,6*2,4</t>
  </si>
  <si>
    <t>54</t>
  </si>
  <si>
    <t>283759500</t>
  </si>
  <si>
    <t>deska fasádní polystyrénová EPS 100 F 1000 x 500 x 100 mm</t>
  </si>
  <si>
    <t>-236897009</t>
  </si>
  <si>
    <t>W11*1,02</t>
  </si>
  <si>
    <t>55</t>
  </si>
  <si>
    <t>622221131</t>
  </si>
  <si>
    <t>Montáž kontaktního zateplení vnějších stěn z minerální vlny s kolmou orientací tl do 160 mm</t>
  </si>
  <si>
    <t>-116615469</t>
  </si>
  <si>
    <t>"dle skladby W2.1"</t>
  </si>
  <si>
    <t>11,5*2,5</t>
  </si>
  <si>
    <t>-(1,16*2,2+2*0,95*0,5+1,2*1,3)</t>
  </si>
  <si>
    <t>10,5*2,5+11,2*4,6*0,5</t>
  </si>
  <si>
    <t>-(1,25*1,3+2,5*0,75+2,5*1,25)</t>
  </si>
  <si>
    <t>5*2,5+11,2*4,6*0,5-2,5*1,25</t>
  </si>
  <si>
    <t>10,8*2,5+0,7*05</t>
  </si>
  <si>
    <t>-(2*1,16*1,3+2,4*2,2)</t>
  </si>
  <si>
    <t xml:space="preserve">"vikýř"  </t>
  </si>
  <si>
    <t>9,2*2,5</t>
  </si>
  <si>
    <t>-(4*1,065*1,25+0,75*1,25)</t>
  </si>
  <si>
    <t>"boční strana vikýře pod oplechování"</t>
  </si>
  <si>
    <t>2*4*2,8*0,5</t>
  </si>
  <si>
    <t>56</t>
  </si>
  <si>
    <t>6315153201</t>
  </si>
  <si>
    <t>deska minerální izolační  tl. 140 mm</t>
  </si>
  <si>
    <t>1655182437</t>
  </si>
  <si>
    <t>lamda= 0,036 W/mK</t>
  </si>
  <si>
    <t>154,349*1,02</t>
  </si>
  <si>
    <t>57</t>
  </si>
  <si>
    <t>622252001</t>
  </si>
  <si>
    <t>Montáž zakládacích soklových lišt kontaktního zateplení</t>
  </si>
  <si>
    <t>1331543443</t>
  </si>
  <si>
    <t>11,3+1,15+11,5+2,5+5,2+9,8</t>
  </si>
  <si>
    <t>58</t>
  </si>
  <si>
    <t>590514160</t>
  </si>
  <si>
    <t>lišta zakládací LO 103 mm tl 1,0 mm</t>
  </si>
  <si>
    <t>-95315776</t>
  </si>
  <si>
    <t>41,450*1,5</t>
  </si>
  <si>
    <t>59</t>
  </si>
  <si>
    <t>622252002</t>
  </si>
  <si>
    <t>Montáž ostatních lišt kontaktního zateplení</t>
  </si>
  <si>
    <t>1674073059</t>
  </si>
  <si>
    <t>"rohové"</t>
  </si>
  <si>
    <t>4*(2,5+2,6)</t>
  </si>
  <si>
    <t>"kolem oken"</t>
  </si>
  <si>
    <t>(1,2+2,1)*2</t>
  </si>
  <si>
    <t>(1,2+2,2)*2</t>
  </si>
  <si>
    <t>2*(0,7+0,75)*2</t>
  </si>
  <si>
    <t>(0,8+1,97)*2</t>
  </si>
  <si>
    <t>2*(1,2+1,2)*2</t>
  </si>
  <si>
    <t>3*(0,9+1,2)*2</t>
  </si>
  <si>
    <t>(1,16+2,2)*2</t>
  </si>
  <si>
    <t>2*(0,95+0,5)*2</t>
  </si>
  <si>
    <t>(1,2+1,3)*2</t>
  </si>
  <si>
    <t>(1,25+1,3)*2</t>
  </si>
  <si>
    <t>(2,5+0,75)*2</t>
  </si>
  <si>
    <t>(2,5+1,25)*2</t>
  </si>
  <si>
    <t>2*(1,16+1,3)*2</t>
  </si>
  <si>
    <t>(2,4+2,2)*2</t>
  </si>
  <si>
    <t>4*(1,065+1,25)*2</t>
  </si>
  <si>
    <t>(0,75+1,25)*2</t>
  </si>
  <si>
    <t>"ostatní"  50</t>
  </si>
  <si>
    <t>60</t>
  </si>
  <si>
    <t>590514800</t>
  </si>
  <si>
    <t>lišta rohová Al 10/10 cm s tkaninou bal. 2,5 m</t>
  </si>
  <si>
    <t>123308457</t>
  </si>
  <si>
    <t>203,020*1,05</t>
  </si>
  <si>
    <t>61</t>
  </si>
  <si>
    <t>622381011</t>
  </si>
  <si>
    <t>Tenkovrstvá minerální zrnitá omítka tl. 1,5 mm včetně penetrace vnějších stěn</t>
  </si>
  <si>
    <t>1628437855</t>
  </si>
  <si>
    <t>62</t>
  </si>
  <si>
    <t>622511021R</t>
  </si>
  <si>
    <t>Tenkovrstvá vodoodpudivá zrnitá omítka tl. 2,0 mm včetně penetrace vnějších stěn</t>
  </si>
  <si>
    <t>1111368666</t>
  </si>
  <si>
    <t>63</t>
  </si>
  <si>
    <t>629991011</t>
  </si>
  <si>
    <t>Zakrytí výplní otvorů a svislých ploch fólií přilepenou lepící páskou</t>
  </si>
  <si>
    <t>-1568987082</t>
  </si>
  <si>
    <t>1,2*2,1+1,2*2,2</t>
  </si>
  <si>
    <t>2*0,7*0,75+0,8*1,97</t>
  </si>
  <si>
    <t>2*1,2*1,2</t>
  </si>
  <si>
    <t>3*0,9*1,2</t>
  </si>
  <si>
    <t>1,16*2,2+2*0,95*0,5+1,2*1,3</t>
  </si>
  <si>
    <t>1,25*1,3+2,5*0,75+2,5*1,25</t>
  </si>
  <si>
    <t>2,5*1,25</t>
  </si>
  <si>
    <t>2*1,16*1,3+2,4*2,2</t>
  </si>
  <si>
    <t>4*1,065*1,25+0,75*1,25</t>
  </si>
  <si>
    <t>64</t>
  </si>
  <si>
    <t>629995101</t>
  </si>
  <si>
    <t>Očištění vnějších ploch tlakovou vodou</t>
  </si>
  <si>
    <t>-461044884</t>
  </si>
  <si>
    <t>"stáv. zcdivo"</t>
  </si>
  <si>
    <t>65</t>
  </si>
  <si>
    <t>631311115</t>
  </si>
  <si>
    <t>Mazanina tl do 80 mm z betonu prostého bez zvýšených nároků na prostředí tř. C 20/25</t>
  </si>
  <si>
    <t>-1232121964</t>
  </si>
  <si>
    <t>"dle skladby P3.1 podlaha v podkroví"</t>
  </si>
  <si>
    <t>"2.02"  17,5</t>
  </si>
  <si>
    <t>"2.03"  14,8</t>
  </si>
  <si>
    <t>"2.04"  8</t>
  </si>
  <si>
    <t>"2.05"  5,2</t>
  </si>
  <si>
    <t>"2.06"  2,4</t>
  </si>
  <si>
    <t>"2.07"  27,9</t>
  </si>
  <si>
    <t>P31*0,06</t>
  </si>
  <si>
    <t>66</t>
  </si>
  <si>
    <t>631319171</t>
  </si>
  <si>
    <t>Příplatek k mazanině tl do 80 mm za stržení povrchu spodní vrstvy před vložením výztuže</t>
  </si>
  <si>
    <t>-221993765</t>
  </si>
  <si>
    <t>67</t>
  </si>
  <si>
    <t>631362021</t>
  </si>
  <si>
    <t>Výztuž mazanin svařovanými sítěmi Kari</t>
  </si>
  <si>
    <t>-1478720166</t>
  </si>
  <si>
    <t>P31*0,003*1,15</t>
  </si>
  <si>
    <t>68</t>
  </si>
  <si>
    <t>632451455</t>
  </si>
  <si>
    <t>Potěr pískocementový tl do 50 mm tř. C 20 běžný</t>
  </si>
  <si>
    <t>97256988</t>
  </si>
  <si>
    <t>69</t>
  </si>
  <si>
    <t>632451491</t>
  </si>
  <si>
    <t>Příplatek k potěrům za přehlazení povrchu</t>
  </si>
  <si>
    <t>-888431817</t>
  </si>
  <si>
    <t>70</t>
  </si>
  <si>
    <t>636311111</t>
  </si>
  <si>
    <t>Kladení dlažby z betonových dlaždic 40x40cm na sucho na terče z umělé hmoty o výšce do 25 mm</t>
  </si>
  <si>
    <t>-480333681</t>
  </si>
  <si>
    <t>71</t>
  </si>
  <si>
    <t>5924532001</t>
  </si>
  <si>
    <t>dlažba desková betonová  šedá</t>
  </si>
  <si>
    <t>-1533112285</t>
  </si>
  <si>
    <t>72</t>
  </si>
  <si>
    <t>637211121</t>
  </si>
  <si>
    <t>Okapový chodník z betonových dlaždic tl 40 mm kladených do písku se zalitím spár MC</t>
  </si>
  <si>
    <t>-234412143</t>
  </si>
  <si>
    <t>11,56*0,5+6,3*0,5+2,06*0,5</t>
  </si>
  <si>
    <t>73</t>
  </si>
  <si>
    <t>642942111</t>
  </si>
  <si>
    <t>Osazování zárubní nebo rámů dveřních kovových do 2,5 m2 na MC</t>
  </si>
  <si>
    <t>-1427759777</t>
  </si>
  <si>
    <t>2+3+1+1+3+1</t>
  </si>
  <si>
    <t>74</t>
  </si>
  <si>
    <t>553311150</t>
  </si>
  <si>
    <t>zárubeň ocelová pro běžné zdění H 110 700 L/P</t>
  </si>
  <si>
    <t>-853773977</t>
  </si>
  <si>
    <t>2+3+1+1</t>
  </si>
  <si>
    <t>75</t>
  </si>
  <si>
    <t>553311170</t>
  </si>
  <si>
    <t>zárubeň ocelová pro běžné zdění H 110 800 L/P</t>
  </si>
  <si>
    <t>1726870747</t>
  </si>
  <si>
    <t>3+1</t>
  </si>
  <si>
    <t>76</t>
  </si>
  <si>
    <t>132232201</t>
  </si>
  <si>
    <t>Hloubení rýh do 10 m3 ručně šířky do 2 m v soudržné hornině tř. 3 při překopech inž sítí</t>
  </si>
  <si>
    <t>-1083734883</t>
  </si>
  <si>
    <t>77</t>
  </si>
  <si>
    <t>941111131</t>
  </si>
  <si>
    <t>FF</t>
  </si>
  <si>
    <t>-1359967901</t>
  </si>
  <si>
    <t>(12+2*1,5)*8</t>
  </si>
  <si>
    <t>2*(11+2*1,5)*9,5</t>
  </si>
  <si>
    <t>(11,2+2*1,5)*5</t>
  </si>
  <si>
    <t>78</t>
  </si>
  <si>
    <t>941111231</t>
  </si>
  <si>
    <t>Příplatek k lešení řadovému trubkovému lehkému s podlahami š 1,5 m v 10 m za první a ZKD den použití</t>
  </si>
  <si>
    <t>-1333131245</t>
  </si>
  <si>
    <t>"nájem 90 dnů"  90*lešení</t>
  </si>
  <si>
    <t>79</t>
  </si>
  <si>
    <t>941111831</t>
  </si>
  <si>
    <t>Demontáž lešení řadového trubkového lehkého s podlahami zatížení do 200 kg/m2 š do 1,5 m v do 10 m</t>
  </si>
  <si>
    <t>435301949</t>
  </si>
  <si>
    <t>80</t>
  </si>
  <si>
    <t>949101111</t>
  </si>
  <si>
    <t>Lešení pomocné pro objekty pozemních staveb s lešeňovou podlahou v do 1,9 m zatížení do 150 kg/m2</t>
  </si>
  <si>
    <t>84723267</t>
  </si>
  <si>
    <t>300</t>
  </si>
  <si>
    <t>81</t>
  </si>
  <si>
    <t>952901111</t>
  </si>
  <si>
    <t>Vyčištění budov bytové a občanské výstavby při výšce podlaží do 4 m</t>
  </si>
  <si>
    <t>1826503826</t>
  </si>
  <si>
    <t>dlažba+pvc+koberec</t>
  </si>
  <si>
    <t>82</t>
  </si>
  <si>
    <t>962031132</t>
  </si>
  <si>
    <t>Bourání příček z cihel pálených na MVC tl do 100 mm</t>
  </si>
  <si>
    <t>656964272</t>
  </si>
  <si>
    <t>(3,31+0,5)*2,75-0,8*1,97</t>
  </si>
  <si>
    <t>1,5*2,75-0,8*1,97</t>
  </si>
  <si>
    <t>4,51*2,75</t>
  </si>
  <si>
    <t>83</t>
  </si>
  <si>
    <t>962031133</t>
  </si>
  <si>
    <t>Bourání příček z cihel pálených na MVC tl do 150 mm</t>
  </si>
  <si>
    <t>1704415770</t>
  </si>
  <si>
    <t>(2,2+2)*2,75-0,6*1,97</t>
  </si>
  <si>
    <t>84</t>
  </si>
  <si>
    <t>963051113R</t>
  </si>
  <si>
    <t>Bourání  betonového schodiště</t>
  </si>
  <si>
    <t>789902240</t>
  </si>
  <si>
    <t>85</t>
  </si>
  <si>
    <t>965042131</t>
  </si>
  <si>
    <t>Bourání podkladů pod dlažby nebo mazanin betonových nebo z litého asfaltu tl do 100 mm pl do 4 m2</t>
  </si>
  <si>
    <t>-2109367783</t>
  </si>
  <si>
    <t>23*0,03</t>
  </si>
  <si>
    <t>86</t>
  </si>
  <si>
    <t>965081213</t>
  </si>
  <si>
    <t>Bourání podlah z dlaždic keramických nebo xylolitových tl do 10 mm plochy přes 1 m2</t>
  </si>
  <si>
    <t>894123785</t>
  </si>
  <si>
    <t>"02"  8</t>
  </si>
  <si>
    <t>87</t>
  </si>
  <si>
    <t>965081333</t>
  </si>
  <si>
    <t>Bourání podlah z dlaždic betonových, teracových nebo čedičových tl do 30 mm plochy přes 1 m2</t>
  </si>
  <si>
    <t>142113112</t>
  </si>
  <si>
    <t>88</t>
  </si>
  <si>
    <t>968062374</t>
  </si>
  <si>
    <t>Vybourání dřevěných rámů oken zdvojených včetně křídel pl do 1 m2</t>
  </si>
  <si>
    <t>243067353</t>
  </si>
  <si>
    <t>0,405*0,9+1,1*0,75</t>
  </si>
  <si>
    <t>89</t>
  </si>
  <si>
    <t>968062375</t>
  </si>
  <si>
    <t>Vybourání dřevěných rámů oken zdvojených včetně křídel pl do 2 m2</t>
  </si>
  <si>
    <t>1127746684</t>
  </si>
  <si>
    <t>1,2*1,2*9+1,16*1,26*10+1,25*1,26</t>
  </si>
  <si>
    <t>90</t>
  </si>
  <si>
    <t>968062376</t>
  </si>
  <si>
    <t>Vybourání dřevěných rámů oken zdvojených včetně křídel pl do 4 m2</t>
  </si>
  <si>
    <t>1729764534</t>
  </si>
  <si>
    <t>1,16*2,17</t>
  </si>
  <si>
    <t>91</t>
  </si>
  <si>
    <t>968062558</t>
  </si>
  <si>
    <t>Vybourání dřevěných vrat pl do 5 m2</t>
  </si>
  <si>
    <t>-1558464117</t>
  </si>
  <si>
    <t>2,4*2,1</t>
  </si>
  <si>
    <t>92</t>
  </si>
  <si>
    <t>968072455</t>
  </si>
  <si>
    <t>Vybourání kovových dveřních zárubní pl do 2 m2</t>
  </si>
  <si>
    <t>-801766691</t>
  </si>
  <si>
    <t>16*0,8*2</t>
  </si>
  <si>
    <t>93</t>
  </si>
  <si>
    <t>971033561</t>
  </si>
  <si>
    <t>Vybourání otvorů ve zdivu cihelném pl do 1 m2 na MVC nebo MV tl do 600 mm</t>
  </si>
  <si>
    <t>-730735801</t>
  </si>
  <si>
    <t>"parapet 1.NP"</t>
  </si>
  <si>
    <t>1,2*0,9*0,375</t>
  </si>
  <si>
    <t>94</t>
  </si>
  <si>
    <t>971033631</t>
  </si>
  <si>
    <t>Vybourání otvorů ve zdivu cihelném pl do 4 m2 na MVC nebo MV tl do 150 mm</t>
  </si>
  <si>
    <t>1199438854</t>
  </si>
  <si>
    <t>"pro dveře 1.NP"  0,8*2</t>
  </si>
  <si>
    <t>95</t>
  </si>
  <si>
    <t>974031664</t>
  </si>
  <si>
    <t>Vysekání rýh ve zdivu cihelném pro vtahování nosníků hl do 150 mm v do 150 mm</t>
  </si>
  <si>
    <t>-949861605</t>
  </si>
  <si>
    <t>"pro nové dveře 1.NP"</t>
  </si>
  <si>
    <t>1,2</t>
  </si>
  <si>
    <t>96</t>
  </si>
  <si>
    <t>978013141</t>
  </si>
  <si>
    <t>Otlučení vnitřních omítek stěn MV nebo MVC stěn v rozsahu do 30 %</t>
  </si>
  <si>
    <t>-2110043612</t>
  </si>
  <si>
    <t>97</t>
  </si>
  <si>
    <t>978059641</t>
  </si>
  <si>
    <t>Odsekání a odebrání obkladů stěn z vnějších obkládaček plochy přes 1 m2</t>
  </si>
  <si>
    <t>-210236874</t>
  </si>
  <si>
    <t>"sokl"</t>
  </si>
  <si>
    <t>(12+9,5+11+5-2,4-0,8)*0,3</t>
  </si>
  <si>
    <t>98</t>
  </si>
  <si>
    <t>99001</t>
  </si>
  <si>
    <t>zednické přípomoce pro řemesla (sekání drážek, prostupů, začištění apod)</t>
  </si>
  <si>
    <t>144711085</t>
  </si>
  <si>
    <t>99</t>
  </si>
  <si>
    <t>99002</t>
  </si>
  <si>
    <t xml:space="preserve">Kompletní dodávka a montáž venkovní čistící zóna vel. 1 100 x 750 </t>
  </si>
  <si>
    <t>ks</t>
  </si>
  <si>
    <t>-163229271</t>
  </si>
  <si>
    <t>cena zahrnuje kompletní provedení dle popisu v tabulce ostatních výrobků (rám zapuštěný do dlažby, žárový pozink)</t>
  </si>
  <si>
    <t>"R/2.1"  1</t>
  </si>
  <si>
    <t>100</t>
  </si>
  <si>
    <t>99003</t>
  </si>
  <si>
    <t xml:space="preserve">Kompletní dodávka a montáž vnitřní čistící koberec vel. 1 765 x 1 100 </t>
  </si>
  <si>
    <t>1618592993</t>
  </si>
  <si>
    <t>cena zahrnuje kompletní provedení dle popisu v tabulce ostatních výrobků (AL rám zapuštěný do dlažby, textilní rohož černý odstín)</t>
  </si>
  <si>
    <t>"R/2.2"  1</t>
  </si>
  <si>
    <t>101</t>
  </si>
  <si>
    <t>99004</t>
  </si>
  <si>
    <t>ostatní demontáže</t>
  </si>
  <si>
    <t>-656613882</t>
  </si>
  <si>
    <t>Cena zahrnuje demontáže rozovdů ÚT, ZT a elektro, vybavení prádelny a kotelny, klempířských výrobků a ostatních prvků jinde neuvedených</t>
  </si>
  <si>
    <t>102</t>
  </si>
  <si>
    <t>99005</t>
  </si>
  <si>
    <t>vybourání otvorů ve stropě pro nové betonové schodiště</t>
  </si>
  <si>
    <t>kpl</t>
  </si>
  <si>
    <t>-822294335</t>
  </si>
  <si>
    <t>103</t>
  </si>
  <si>
    <t>99007</t>
  </si>
  <si>
    <t>Opravy stěn, obkladu a podhledu v ponechaném WC v 1.NP</t>
  </si>
  <si>
    <t>-74190489</t>
  </si>
  <si>
    <t>104</t>
  </si>
  <si>
    <t>997013212</t>
  </si>
  <si>
    <t>Vnitrostaveništní doprava suti a vybouraných hmot pro budovy v do 9 m ručně</t>
  </si>
  <si>
    <t>-1710372715</t>
  </si>
  <si>
    <t>105</t>
  </si>
  <si>
    <t>997013501</t>
  </si>
  <si>
    <t>Odvoz suti na skládku a vybouraných hmot nebo meziskládku do 1 km se složením</t>
  </si>
  <si>
    <t>-745618555</t>
  </si>
  <si>
    <t>106</t>
  </si>
  <si>
    <t>997013509</t>
  </si>
  <si>
    <t>Příplatek k odvozu suti a vybouraných hmot na skládku ZKD 1 km přes 1 km</t>
  </si>
  <si>
    <t>1152980220</t>
  </si>
  <si>
    <t>Odovoz suti do 10 km</t>
  </si>
  <si>
    <t>107</t>
  </si>
  <si>
    <t>997013821</t>
  </si>
  <si>
    <t>Poplatek za uložení stavebního odpadu ekologicky závadného s azbestem na skládce (skládkovné)</t>
  </si>
  <si>
    <t>1466504719</t>
  </si>
  <si>
    <t>108</t>
  </si>
  <si>
    <t>997013831R</t>
  </si>
  <si>
    <t>Poplatek za uložení stavebního odpadu na skládce (skládkovné)</t>
  </si>
  <si>
    <t>1672656530</t>
  </si>
  <si>
    <t>109</t>
  </si>
  <si>
    <t>998011002</t>
  </si>
  <si>
    <t>Přesun hmot pro budovy zděné v do 12 m</t>
  </si>
  <si>
    <t>365900568</t>
  </si>
  <si>
    <t>110</t>
  </si>
  <si>
    <t>711001</t>
  </si>
  <si>
    <t>Kompl. dod. + mtž. flexilibní bitumenová hydroizolační stěrka vč. penetrace a očištění podkladu</t>
  </si>
  <si>
    <t>1353709180</t>
  </si>
  <si>
    <t>111</t>
  </si>
  <si>
    <t>711002</t>
  </si>
  <si>
    <t>hadroizolační stěrka - sociální zařízení</t>
  </si>
  <si>
    <t>1396599221</t>
  </si>
  <si>
    <t>"P.08"  6,3</t>
  </si>
  <si>
    <t>"P.09"  2,8</t>
  </si>
  <si>
    <t>"P.10"  1,3</t>
  </si>
  <si>
    <t>"1.03"  4,5</t>
  </si>
  <si>
    <t>"1.07"  4,5</t>
  </si>
  <si>
    <t>"podkroví"</t>
  </si>
  <si>
    <t>"vytažení na stěny" 27*0,15</t>
  </si>
  <si>
    <t>112</t>
  </si>
  <si>
    <t>711111001</t>
  </si>
  <si>
    <t>Provedení izolace proti zemní vlhkosti vodorovné za studena nátěrem penetračním</t>
  </si>
  <si>
    <t>-249039906</t>
  </si>
  <si>
    <t>3,6*2,6</t>
  </si>
  <si>
    <t>113</t>
  </si>
  <si>
    <t>111631500</t>
  </si>
  <si>
    <t>lak asfaltový ALP/9 (t) bal 9 kg</t>
  </si>
  <si>
    <t>888047987</t>
  </si>
  <si>
    <t>Spotřeba 0,3-0,4kg/m2 dle povrchu, ředidlo technický benzín</t>
  </si>
  <si>
    <t>izolacev*0,0003</t>
  </si>
  <si>
    <t>114</t>
  </si>
  <si>
    <t>711141559</t>
  </si>
  <si>
    <t>Provedení izolace proti zemní vlhkosti pásy přitavením vodorovné NAIP</t>
  </si>
  <si>
    <t>845539919</t>
  </si>
  <si>
    <t>izolacev*2</t>
  </si>
  <si>
    <t>115</t>
  </si>
  <si>
    <t>628522640</t>
  </si>
  <si>
    <t>pás s modifikovaným asfaltem Sklodek 40 Special mineral</t>
  </si>
  <si>
    <t>1344620744</t>
  </si>
  <si>
    <t>izolacev*1,15</t>
  </si>
  <si>
    <t>116</t>
  </si>
  <si>
    <t>6285225401</t>
  </si>
  <si>
    <t>pás asfaltovaný modifikovaný SBS Elastodek 40 standard</t>
  </si>
  <si>
    <t>1752653653</t>
  </si>
  <si>
    <t>117</t>
  </si>
  <si>
    <t>711161306</t>
  </si>
  <si>
    <t>Izolace proti zemní vlhkosti stěn foliemi nopovými pro běžné podmínky tl. 0,5 mm šířky 1,0 m</t>
  </si>
  <si>
    <t>2104486532</t>
  </si>
  <si>
    <t>118</t>
  </si>
  <si>
    <t>998711202</t>
  </si>
  <si>
    <t>Přesun hmot procentní pro izolace proti vodě, vlhkosti a plynům v objektech v do 12 m</t>
  </si>
  <si>
    <t>%</t>
  </si>
  <si>
    <t>-1988282679</t>
  </si>
  <si>
    <t>119</t>
  </si>
  <si>
    <t>712001</t>
  </si>
  <si>
    <t>kompletní dodávka a montáž hydroizolační povlakové krytiny - PVC folie</t>
  </si>
  <si>
    <t>-808215889</t>
  </si>
  <si>
    <t>Cena zahrnuje kompletní provedení vč. napojení a řešení všech detailů.</t>
  </si>
  <si>
    <t>"střecha vikýř"</t>
  </si>
  <si>
    <t>9,3*3,3</t>
  </si>
  <si>
    <t>120</t>
  </si>
  <si>
    <t>712311101</t>
  </si>
  <si>
    <t>Provedení povlakové krytiny střech do 10° za studena lakem penetračním nebo asfaltovým</t>
  </si>
  <si>
    <t>604986738</t>
  </si>
  <si>
    <t>121</t>
  </si>
  <si>
    <t>1764722887</t>
  </si>
  <si>
    <t>S3*0,0003</t>
  </si>
  <si>
    <t>122</t>
  </si>
  <si>
    <t>712341559</t>
  </si>
  <si>
    <t>Provedení povlakové krytiny střech do 10° pásy NAIP přitavením v plné ploše</t>
  </si>
  <si>
    <t>-205590385</t>
  </si>
  <si>
    <t>2*S3</t>
  </si>
  <si>
    <t>123</t>
  </si>
  <si>
    <t>6283316101</t>
  </si>
  <si>
    <t>pás těžký asfaltovaný  modifikovaný</t>
  </si>
  <si>
    <t>-1760431102</t>
  </si>
  <si>
    <t>S3*2*1,15</t>
  </si>
  <si>
    <t>124</t>
  </si>
  <si>
    <t>712391171</t>
  </si>
  <si>
    <t>Provedení povlakové krytiny střech do 10° podkladní textilní vrstvy</t>
  </si>
  <si>
    <t>-1788606125</t>
  </si>
  <si>
    <t>125</t>
  </si>
  <si>
    <t>712391172</t>
  </si>
  <si>
    <t>Provedení povlakové krytiny střech do 10° ochranné textilní vrstvy</t>
  </si>
  <si>
    <t>610820145</t>
  </si>
  <si>
    <t>126</t>
  </si>
  <si>
    <t>6931100501</t>
  </si>
  <si>
    <t>geotextilie tkaná (polypropylen)  300 g/m2</t>
  </si>
  <si>
    <t>1525554427</t>
  </si>
  <si>
    <t>S3*2*1,1</t>
  </si>
  <si>
    <t>127</t>
  </si>
  <si>
    <t>998712202</t>
  </si>
  <si>
    <t>Přesun hmot procentní pro krytiny povlakové v objektech v do 12 m</t>
  </si>
  <si>
    <t>936388237</t>
  </si>
  <si>
    <t>128</t>
  </si>
  <si>
    <t>713111127</t>
  </si>
  <si>
    <t>Montáž izolace tepelné spodem stropů lepením celoplošně rohoží, pásů, dílců, desek</t>
  </si>
  <si>
    <t>196414791</t>
  </si>
  <si>
    <t>"P.01"  4,8</t>
  </si>
  <si>
    <t>"P.02"  5,4</t>
  </si>
  <si>
    <t>"9.03"  6,6</t>
  </si>
  <si>
    <t>"P.04"  9</t>
  </si>
  <si>
    <t>"P.05"  8,4</t>
  </si>
  <si>
    <t>"P.06"  2,3</t>
  </si>
  <si>
    <t>"P.07"  6,4</t>
  </si>
  <si>
    <t>129</t>
  </si>
  <si>
    <t>5959082401</t>
  </si>
  <si>
    <t xml:space="preserve">deska tepelně izolační </t>
  </si>
  <si>
    <t>-810598740</t>
  </si>
  <si>
    <t>42,9*1,02</t>
  </si>
  <si>
    <t>130</t>
  </si>
  <si>
    <t>713111131</t>
  </si>
  <si>
    <t>Montáž izolace tepelné spodem stropů žebrových s úpravou drátem rohoží, pásů, dílců, desek</t>
  </si>
  <si>
    <t>904585172</t>
  </si>
  <si>
    <t>stáv*3</t>
  </si>
  <si>
    <t>131</t>
  </si>
  <si>
    <t>6314811401</t>
  </si>
  <si>
    <t>deska minerální izolační  tl.140 mm</t>
  </si>
  <si>
    <t>-1713048097</t>
  </si>
  <si>
    <t xml:space="preserve">vlastnosti izolace dle technické zprávy
</t>
  </si>
  <si>
    <t>vikýř*1,02</t>
  </si>
  <si>
    <t>132</t>
  </si>
  <si>
    <t>6314811201</t>
  </si>
  <si>
    <t>deska minerální izolační  tl.100 mm</t>
  </si>
  <si>
    <t>-1140143178</t>
  </si>
  <si>
    <t>stáv*1,02</t>
  </si>
  <si>
    <t>133</t>
  </si>
  <si>
    <t>6314811501</t>
  </si>
  <si>
    <t>deska minerální izolační  tl.150 mm</t>
  </si>
  <si>
    <t>-109203158</t>
  </si>
  <si>
    <t>134</t>
  </si>
  <si>
    <t>6314810801</t>
  </si>
  <si>
    <t>deska minerální izolační tl.30 mm</t>
  </si>
  <si>
    <t>-1888878532</t>
  </si>
  <si>
    <t>vlastnosti izolace dle technické zprávy</t>
  </si>
  <si>
    <t>135</t>
  </si>
  <si>
    <t>713121111</t>
  </si>
  <si>
    <t>Montáž izolace tepelné podlah volně kladenými rohožemi, pásy, dílci, deskami 1 vrstva</t>
  </si>
  <si>
    <t>-472470487</t>
  </si>
  <si>
    <t>P21+P31</t>
  </si>
  <si>
    <t>136</t>
  </si>
  <si>
    <t>2837664101</t>
  </si>
  <si>
    <t>deska polystyrénová pro snížení kročejového hluku EPS T 4000  tl. 30 mm</t>
  </si>
  <si>
    <t>18557074</t>
  </si>
  <si>
    <t>P21*1,02</t>
  </si>
  <si>
    <t>137</t>
  </si>
  <si>
    <t>6315148001</t>
  </si>
  <si>
    <t>deska minerální  tl. 25 mm - kročejová izolace</t>
  </si>
  <si>
    <t>1392187651</t>
  </si>
  <si>
    <t>P31*1,02</t>
  </si>
  <si>
    <t>138</t>
  </si>
  <si>
    <t>2837637902</t>
  </si>
  <si>
    <t>polystyren extrudovaný  XPS  tl. 50 mm</t>
  </si>
  <si>
    <t>-1383268030</t>
  </si>
  <si>
    <t>lambda=0,034 [W / m K]</t>
  </si>
  <si>
    <t>139</t>
  </si>
  <si>
    <t>713131141</t>
  </si>
  <si>
    <t>Montáž izolace tepelné stěn a základů lepením celoplošně rohoží, pásů, dílců, desek</t>
  </si>
  <si>
    <t>1227772767</t>
  </si>
  <si>
    <t>"základy pod terénem dle skldby W12"</t>
  </si>
  <si>
    <t>(5+11,4+10,3+5,5+2,5)*1</t>
  </si>
  <si>
    <t>140</t>
  </si>
  <si>
    <t>2837637001</t>
  </si>
  <si>
    <t>polystyren extrudovaný  XPS tl. 60 mm</t>
  </si>
  <si>
    <t>710736618</t>
  </si>
  <si>
    <t>W12*1,02</t>
  </si>
  <si>
    <t>141</t>
  </si>
  <si>
    <t>713131151</t>
  </si>
  <si>
    <t>Montáž izolace tepelné stěn a základů volně vloženými rohožemi, pásy, dílci, deskami 1 vrstva</t>
  </si>
  <si>
    <t>1071770129</t>
  </si>
  <si>
    <t xml:space="preserve">"vikýř "  </t>
  </si>
  <si>
    <t>9,2*3-0,75*1,2-4*1,065*1,2</t>
  </si>
  <si>
    <t>2*3,8*3*0,5</t>
  </si>
  <si>
    <t>142</t>
  </si>
  <si>
    <t>6315128901</t>
  </si>
  <si>
    <t>deska  minerální izolační tl.90 mm</t>
  </si>
  <si>
    <t>1741240463</t>
  </si>
  <si>
    <t>32,988*1,02</t>
  </si>
  <si>
    <t>143</t>
  </si>
  <si>
    <t>713141131</t>
  </si>
  <si>
    <t>Montáž izolace tepelné střech plochých lepené za studena 1 vrstva rohoží, pásů, dílců, desek</t>
  </si>
  <si>
    <t>2108894295</t>
  </si>
  <si>
    <t>144</t>
  </si>
  <si>
    <t>6314811502</t>
  </si>
  <si>
    <t>deska minerální izolační  tl.160 mm</t>
  </si>
  <si>
    <t>850154260</t>
  </si>
  <si>
    <t>střvikýř*1,02</t>
  </si>
  <si>
    <t>145</t>
  </si>
  <si>
    <t>713191132</t>
  </si>
  <si>
    <t>Montáž izolace tepelné podlah, stropů vrchem nebo střech překrytí separační fólií z PE</t>
  </si>
  <si>
    <t>1188751418</t>
  </si>
  <si>
    <t>283231500</t>
  </si>
  <si>
    <t>fólie separační PE bal. 100 m2</t>
  </si>
  <si>
    <t>-1980589608</t>
  </si>
  <si>
    <t>(P21+P31)*1,1</t>
  </si>
  <si>
    <t>147</t>
  </si>
  <si>
    <t>998713202</t>
  </si>
  <si>
    <t>Přesun hmot procentní pro izolace tepelné v objektech v do 12 m</t>
  </si>
  <si>
    <t>165485931</t>
  </si>
  <si>
    <t>148</t>
  </si>
  <si>
    <t>762001</t>
  </si>
  <si>
    <t>demontáž roštu pod podlahou 2.NP</t>
  </si>
  <si>
    <t>1132261931</t>
  </si>
  <si>
    <t>Cena zahrnuje kompletní demontáž podkladového roštu pod podlahou ve 2.NP</t>
  </si>
  <si>
    <t>149</t>
  </si>
  <si>
    <t>762002</t>
  </si>
  <si>
    <t>podepření a zajištění ponechávaného krovu pro provedení vyzdívek stěn a provedení stropu, etapizace stavby</t>
  </si>
  <si>
    <t>1793283668</t>
  </si>
  <si>
    <t>150</t>
  </si>
  <si>
    <t>762111811R</t>
  </si>
  <si>
    <t>Demontáž stěn  montované postupně části pro vyzdění</t>
  </si>
  <si>
    <t>335308961</t>
  </si>
  <si>
    <t>4,75*2,56</t>
  </si>
  <si>
    <t>151</t>
  </si>
  <si>
    <t>762214811</t>
  </si>
  <si>
    <t>Demontáž schodiště přímočarého nebo křivočarého š do 1,5 m s podstupnicemi</t>
  </si>
  <si>
    <t>-482025749</t>
  </si>
  <si>
    <t>152</t>
  </si>
  <si>
    <t>762331922</t>
  </si>
  <si>
    <t>Vyřezání části střešní vazby průřezové plochy řeziva do 224 cm2 délky do 5 m</t>
  </si>
  <si>
    <t>1606863905</t>
  </si>
  <si>
    <t>"krokve pro vikýř"  4,5*8</t>
  </si>
  <si>
    <t>153</t>
  </si>
  <si>
    <t>762332921</t>
  </si>
  <si>
    <t>Doplnění části střešní vazby z hranolů průřezové plochy do 120 cm2 včetně materiálu</t>
  </si>
  <si>
    <t>-298351817</t>
  </si>
  <si>
    <t>"krokve vikýř 2 x 140/45"  3,4*8*2</t>
  </si>
  <si>
    <t>"sloupky  vikýř 90/44"  2,5*8</t>
  </si>
  <si>
    <t>154</t>
  </si>
  <si>
    <t>762332923</t>
  </si>
  <si>
    <t>Doplnění části střešní vazby z hranolů průřezové plochy do 288 cm2 včetně materiálu</t>
  </si>
  <si>
    <t>-1422532706</t>
  </si>
  <si>
    <t>"vaznice 200/140"  12</t>
  </si>
  <si>
    <t>155</t>
  </si>
  <si>
    <t>762341027</t>
  </si>
  <si>
    <t>Bednění střech rovných z desek OSB tl 25 mm na pero a drážku šroubovaných na krokve</t>
  </si>
  <si>
    <t>2059507659</t>
  </si>
  <si>
    <t>156</t>
  </si>
  <si>
    <t>762342214</t>
  </si>
  <si>
    <t>Montáž laťování na střechách jednoduchých sklonu do 60° osové vzdálenosti do 360 mm</t>
  </si>
  <si>
    <t>-1834709870</t>
  </si>
  <si>
    <t>157</t>
  </si>
  <si>
    <t>762342441</t>
  </si>
  <si>
    <t>Montáž lišt trojúhelníkových nebo kontralatí na střechách sklonu do 60°</t>
  </si>
  <si>
    <t>-1423093655</t>
  </si>
  <si>
    <t>7,5*12</t>
  </si>
  <si>
    <t>158</t>
  </si>
  <si>
    <t>605001</t>
  </si>
  <si>
    <t>latě a kontraltě impregnované - dodávka</t>
  </si>
  <si>
    <t>-1278726601</t>
  </si>
  <si>
    <t>"latě"  střecha*2,5*1,1</t>
  </si>
  <si>
    <t>"kontrlatě"  90*1,1</t>
  </si>
  <si>
    <t>159</t>
  </si>
  <si>
    <t>762342812</t>
  </si>
  <si>
    <t>Demontáž laťování střech z latí osové vzdálenosti do 0,50 m</t>
  </si>
  <si>
    <t>-1288391179</t>
  </si>
  <si>
    <t>2*7,55*12,1</t>
  </si>
  <si>
    <t>160</t>
  </si>
  <si>
    <t>762420815</t>
  </si>
  <si>
    <t>Demontáž obložení stropů z desek cementotřískových tl přes 16 mm na sraz šroubovaných</t>
  </si>
  <si>
    <t>-1043327895</t>
  </si>
  <si>
    <t>"podbití přesahu střechy"</t>
  </si>
  <si>
    <t>2*12,1*0,5</t>
  </si>
  <si>
    <t>161</t>
  </si>
  <si>
    <t>762421235R</t>
  </si>
  <si>
    <t xml:space="preserve">Montáž obložení stropu deskami </t>
  </si>
  <si>
    <t>957168966</t>
  </si>
  <si>
    <t>2*12,1*0,4</t>
  </si>
  <si>
    <t>162</t>
  </si>
  <si>
    <t>5903400001</t>
  </si>
  <si>
    <t>deska AQUAPANEL  tl. 12,5</t>
  </si>
  <si>
    <t>1067437302</t>
  </si>
  <si>
    <t>9,680*1,04</t>
  </si>
  <si>
    <t>163</t>
  </si>
  <si>
    <t>762430837R</t>
  </si>
  <si>
    <t>Demontáž obložení stěn z desek azbestocementových</t>
  </si>
  <si>
    <t>-99465583</t>
  </si>
  <si>
    <t>"montovaná část"  145</t>
  </si>
  <si>
    <t>"odpočet štíty"  -11,05*4,1*0,5*2</t>
  </si>
  <si>
    <t>164</t>
  </si>
  <si>
    <t>762431024</t>
  </si>
  <si>
    <t>Obložení stěn z desek OSB tl 18 mm nebroušených na pero a drážku přibíjených</t>
  </si>
  <si>
    <t>2035209464</t>
  </si>
  <si>
    <t xml:space="preserve">"vikýř  vnitřní strana"  </t>
  </si>
  <si>
    <t>165</t>
  </si>
  <si>
    <t>762431225</t>
  </si>
  <si>
    <t>Montáž obložení stěn deskami dřevotřískovými na pero a drážku</t>
  </si>
  <si>
    <t>2079730265</t>
  </si>
  <si>
    <t xml:space="preserve">"vikýř  vnější strana"  </t>
  </si>
  <si>
    <t>166</t>
  </si>
  <si>
    <t>6072151801</t>
  </si>
  <si>
    <t>deska dřevotřískovávodovzdorná tl. 13 mm</t>
  </si>
  <si>
    <t>103636174</t>
  </si>
  <si>
    <t>32,988*1,04</t>
  </si>
  <si>
    <t>167</t>
  </si>
  <si>
    <t>762510845</t>
  </si>
  <si>
    <t>Demontáž kce podkladové z desek cementotřískových tl do 20 mm na sraz šroubovaných</t>
  </si>
  <si>
    <t>225117866</t>
  </si>
  <si>
    <t>"2.NP dvě vrstvy"</t>
  </si>
  <si>
    <t>(24,85+4,32+17,7+9,66+14,65+8,79+6,04+1,93+9,07+2,27)*2</t>
  </si>
  <si>
    <t>"podkroví"  11*10-1*3</t>
  </si>
  <si>
    <t>168</t>
  </si>
  <si>
    <t>762511171</t>
  </si>
  <si>
    <t>Podlahové kce podkladové dvouvrstvé z desek CETRIS tl 2x10 mm na sraz šroubovaných</t>
  </si>
  <si>
    <t>-1087222942</t>
  </si>
  <si>
    <t>"dle skladby P2.1 podlaha v patře"</t>
  </si>
  <si>
    <t>"1.02"  14,3</t>
  </si>
  <si>
    <t>"1.04"  22,3</t>
  </si>
  <si>
    <t>"1.05"  3,3</t>
  </si>
  <si>
    <t>"1.06"  3,1</t>
  </si>
  <si>
    <t>"1.08"  22,9</t>
  </si>
  <si>
    <t>"1.09"  12</t>
  </si>
  <si>
    <t>169</t>
  </si>
  <si>
    <t>762526130</t>
  </si>
  <si>
    <t>Položení polštáře pod podlahy při osové vzdálenosti 100 cm</t>
  </si>
  <si>
    <t>2007634389</t>
  </si>
  <si>
    <t>170</t>
  </si>
  <si>
    <t>605120030</t>
  </si>
  <si>
    <t>řezivo jehličnaté hranol jakost II do 120 cm2</t>
  </si>
  <si>
    <t>1438202461</t>
  </si>
  <si>
    <t>"podkladový rošt pod podlahové desky"  86,9*2,5*0,1*0,05*1,1</t>
  </si>
  <si>
    <t>171</t>
  </si>
  <si>
    <t>762841822</t>
  </si>
  <si>
    <t>Demontáž podbíjení obkladů stropů a střech sklonu do 60° z desek tvrdých</t>
  </si>
  <si>
    <t>-6529970</t>
  </si>
  <si>
    <t>24,85+4,32+17,7+9,66+14,65+8,79+6,04+1,93+9,07+2,27</t>
  </si>
  <si>
    <t>172</t>
  </si>
  <si>
    <t>998762202</t>
  </si>
  <si>
    <t>Přesun hmot procentní pro kce tesařské v objektech v do 12 m</t>
  </si>
  <si>
    <t>-1595004530</t>
  </si>
  <si>
    <t>173</t>
  </si>
  <si>
    <t>763001</t>
  </si>
  <si>
    <t>Příplatek za použití voděodolné SDK desky (stěny i stropy)</t>
  </si>
  <si>
    <t>-1698889532</t>
  </si>
  <si>
    <t>(2,99+1,6)*2*2,56</t>
  </si>
  <si>
    <t>(2,15+2,475)*2*2,7</t>
  </si>
  <si>
    <t>-(0,7*1,97+0,75*1,25)</t>
  </si>
  <si>
    <t>(1,05+2,125)*2*2,4</t>
  </si>
  <si>
    <t>174</t>
  </si>
  <si>
    <t>763111717</t>
  </si>
  <si>
    <t>SDK příčka základní penetrační nátěr</t>
  </si>
  <si>
    <t>-1196663296</t>
  </si>
  <si>
    <t>48,606+12,032+6,24</t>
  </si>
  <si>
    <t>175</t>
  </si>
  <si>
    <t>763112315</t>
  </si>
  <si>
    <t>SDK příčka mezibytová tl 205 mm zdvojený profil CW+UW 75 desky 2xA 12,5 TI 50+50 mm EI 60 Rw 64 dB</t>
  </si>
  <si>
    <t>-1461238941</t>
  </si>
  <si>
    <t>5*2,4-0,8*1,29</t>
  </si>
  <si>
    <t>(2*4,3+2,55)*2,4-2*3,2*2,5*0,5</t>
  </si>
  <si>
    <t>2*5*2,4</t>
  </si>
  <si>
    <t>-(0,8*1,97+0,9*1,97)</t>
  </si>
  <si>
    <t>176</t>
  </si>
  <si>
    <t>763112317R</t>
  </si>
  <si>
    <t xml:space="preserve">SDK příčka  tl 225 mm zdvojený profil CW+UW 100 desky 2xA 12,5 TI 80 mm </t>
  </si>
  <si>
    <t>1135182757</t>
  </si>
  <si>
    <t>4,7*2,56</t>
  </si>
  <si>
    <t>177</t>
  </si>
  <si>
    <t>763113319R</t>
  </si>
  <si>
    <t xml:space="preserve">SDK příčka  tl 350 mm zdvojený profil CW+UW 100 desky 2xA 12,5 TI 80 mm </t>
  </si>
  <si>
    <t>730642970</t>
  </si>
  <si>
    <t xml:space="preserve">"podkroví"  </t>
  </si>
  <si>
    <t>2,6*2,4</t>
  </si>
  <si>
    <t>178</t>
  </si>
  <si>
    <t>763121413</t>
  </si>
  <si>
    <t>SDK stěna předsazená tl 87,5 mm profil CW+UW 75 deska 1xA 12,5 bez TI EI 15</t>
  </si>
  <si>
    <t>-555361914</t>
  </si>
  <si>
    <t>(4,8+3,4)*0,8</t>
  </si>
  <si>
    <t>1,2*2*0,8</t>
  </si>
  <si>
    <t>179</t>
  </si>
  <si>
    <t>763121415R</t>
  </si>
  <si>
    <t xml:space="preserve">SDK stěna předsazená tl 150 mm deska 1xA 12,5 TI </t>
  </si>
  <si>
    <t>-570293523</t>
  </si>
  <si>
    <t>2,4*2,56</t>
  </si>
  <si>
    <t>1*2,4</t>
  </si>
  <si>
    <t>180</t>
  </si>
  <si>
    <t>763121463R</t>
  </si>
  <si>
    <t>SDK stěna předsazená desky 2xDF 15 + parozábrana</t>
  </si>
  <si>
    <t>-536539676</t>
  </si>
  <si>
    <t>181</t>
  </si>
  <si>
    <t>763121714</t>
  </si>
  <si>
    <t>SDK stěna předsazená základní penetrační nátěr</t>
  </si>
  <si>
    <t>-668161688</t>
  </si>
  <si>
    <t>8,480+8,544</t>
  </si>
  <si>
    <t>182</t>
  </si>
  <si>
    <t>763131451</t>
  </si>
  <si>
    <t>SDK podhled deska 1xH2 12,5 bez TI dvouvrstvá spodní kce profil CD+UD</t>
  </si>
  <si>
    <t>-1075281873</t>
  </si>
  <si>
    <t>183</t>
  </si>
  <si>
    <t>763131714</t>
  </si>
  <si>
    <t>SDK podhled základní penetrační nátěr</t>
  </si>
  <si>
    <t>1673085747</t>
  </si>
  <si>
    <t>podkroví+podhled</t>
  </si>
  <si>
    <t>"ostění střešních oken" 17,6*0,2</t>
  </si>
  <si>
    <t>"průvlak 2.NP"  3,5*1</t>
  </si>
  <si>
    <t>184</t>
  </si>
  <si>
    <t>763131751</t>
  </si>
  <si>
    <t>Montáž parotěsné zábrany do SDK podhledu</t>
  </si>
  <si>
    <t>-1017855225</t>
  </si>
  <si>
    <t>185</t>
  </si>
  <si>
    <t>2832921401</t>
  </si>
  <si>
    <t xml:space="preserve">zábrana parotěsná </t>
  </si>
  <si>
    <t>-1679992763</t>
  </si>
  <si>
    <t>podkroví*1,1</t>
  </si>
  <si>
    <t>186</t>
  </si>
  <si>
    <t>763161715</t>
  </si>
  <si>
    <t>SDK podkroví deska 1xA 15 bez TI dvouvrstvá spodní kce profil CD+UD REI 15</t>
  </si>
  <si>
    <t>-1731252626</t>
  </si>
  <si>
    <t>(2*4,1+3,5)*10,8</t>
  </si>
  <si>
    <t>-4,1*8,6</t>
  </si>
  <si>
    <t>8,6*3,5</t>
  </si>
  <si>
    <t>187</t>
  </si>
  <si>
    <t>763164231R</t>
  </si>
  <si>
    <t>SDK obklad průvlaku 2.NP desky 1xA 12,5</t>
  </si>
  <si>
    <t>-1592265302</t>
  </si>
  <si>
    <t>188</t>
  </si>
  <si>
    <t>763182411</t>
  </si>
  <si>
    <t>SDK opláštění obvodu střešního okna z desek a UA profilů hloubky do 0,5 m</t>
  </si>
  <si>
    <t>1423135897</t>
  </si>
  <si>
    <t>(0,78+0,98)*2*5</t>
  </si>
  <si>
    <t>189</t>
  </si>
  <si>
    <t>998763402</t>
  </si>
  <si>
    <t>Přesun hmot procentní pro sádrokartonové konstrukce v objektech v do 12 m</t>
  </si>
  <si>
    <t>-689543412</t>
  </si>
  <si>
    <t>190</t>
  </si>
  <si>
    <t>764001</t>
  </si>
  <si>
    <t>Kompletní dodávka a montáž oplechování parapetu lakovaný plech tl. 0,6 mm vrchní strana RAL 7042 rš. 230</t>
  </si>
  <si>
    <t>-1136643644</t>
  </si>
  <si>
    <t>Cena zahrnuje kompletní provední vč. příslušenství a spojovacího materiálu dle popisu v tabulce klempířských výrobků</t>
  </si>
  <si>
    <t>"K/1.1"  3*0,85</t>
  </si>
  <si>
    <t>"K/1.2a"  1,15*2</t>
  </si>
  <si>
    <t>"K/1.2b"  2*0,65</t>
  </si>
  <si>
    <t>"K/1.3"  1,2</t>
  </si>
  <si>
    <t>"K/1.4"  2,45+1,05</t>
  </si>
  <si>
    <t>"K/1.5"  1,11*5</t>
  </si>
  <si>
    <t>"K/1.6"  0,95</t>
  </si>
  <si>
    <t>"K/1.7"  3,62</t>
  </si>
  <si>
    <t>"K/1.10"  0,89*2</t>
  </si>
  <si>
    <t>191</t>
  </si>
  <si>
    <t>764003</t>
  </si>
  <si>
    <t>Kompletní dodávka a montáž oplechování parapetu lakovaný plech tl. 0,6 mm vrchní strana RAL 7042 rš. 190</t>
  </si>
  <si>
    <t>552048940</t>
  </si>
  <si>
    <t>"K/1.8"  0,69</t>
  </si>
  <si>
    <t>"K/1.9"  4*1,01</t>
  </si>
  <si>
    <t>192</t>
  </si>
  <si>
    <t>764004</t>
  </si>
  <si>
    <t>Kompletní dodávka a montáž okapnice vikýř lakovaný plech tl. 0,6 mm vrchní strana RAL 7042 rš. 230</t>
  </si>
  <si>
    <t>-1775793592</t>
  </si>
  <si>
    <t>"K/4.3"  8,75</t>
  </si>
  <si>
    <t>193</t>
  </si>
  <si>
    <t>764005</t>
  </si>
  <si>
    <t>Kompletní dodávka a montáž podkladní plech úžlabí lakovaný plech tl. 0,6 mm vrchní strana RAL 7042 rš. 400</t>
  </si>
  <si>
    <t>328574263</t>
  </si>
  <si>
    <t>"K/4.5"  12,03</t>
  </si>
  <si>
    <t>194</t>
  </si>
  <si>
    <t>764006</t>
  </si>
  <si>
    <t>Kompletní dodávka a montáž štítové lemování lakovaný plech tl. 0,6 mm vrchní strana RAL 7042 rš. 500</t>
  </si>
  <si>
    <t>1842712518</t>
  </si>
  <si>
    <t>"K/5.1"  2*15,1</t>
  </si>
  <si>
    <t>195</t>
  </si>
  <si>
    <t>764007</t>
  </si>
  <si>
    <t>Kompletní dodávka a montáž  lemování komína lakovaný plech tl. 0,6 mm vrchní strana RAL 7042 rš. 400</t>
  </si>
  <si>
    <t>1027014802</t>
  </si>
  <si>
    <t>"K/5.2"  1,6</t>
  </si>
  <si>
    <t>196</t>
  </si>
  <si>
    <t>764008</t>
  </si>
  <si>
    <t>Kompletní dodávka a montáž  lemování střecha lakovaný plech tl. 0,6 mm vrchní strana RAL 7042 rš. 400</t>
  </si>
  <si>
    <t>1248135531</t>
  </si>
  <si>
    <t>"K/5.3"  1,6</t>
  </si>
  <si>
    <t>197</t>
  </si>
  <si>
    <t>764009</t>
  </si>
  <si>
    <t>Kompletní dodávka a montáž  okapnice balkon lakovaný plech tl. 0,6 mm vrchní strana RAL 7042 rš. 230</t>
  </si>
  <si>
    <t>-104763798</t>
  </si>
  <si>
    <t>"K/6.1"  7,75+9,8</t>
  </si>
  <si>
    <t>198</t>
  </si>
  <si>
    <t>764010</t>
  </si>
  <si>
    <t>Kompletní dodávka a montáž  lemování balkon lakovaný plech tl. 0,6 mm vrchní strana RAL 7042 rš. 200</t>
  </si>
  <si>
    <t>-1845003594</t>
  </si>
  <si>
    <t>"K/6.3"  7+7,6</t>
  </si>
  <si>
    <t>199</t>
  </si>
  <si>
    <t>764011</t>
  </si>
  <si>
    <t>Kompletní dodávka a montáž  systémová větrací hlavice lakovaný plech tl. 0,6 mm vrchní strana RAL 7042</t>
  </si>
  <si>
    <t>878272862</t>
  </si>
  <si>
    <t>"K/7.1"  1</t>
  </si>
  <si>
    <t>200</t>
  </si>
  <si>
    <t>764012</t>
  </si>
  <si>
    <t>Kompletní dodávka a montáž  okapnička lakovaný plech tl. 0,6 mm vrchní strana RAL 7042 rš. 200</t>
  </si>
  <si>
    <t>1050777450</t>
  </si>
  <si>
    <t>"K/5.4"  13,9</t>
  </si>
  <si>
    <t>201</t>
  </si>
  <si>
    <t>764013</t>
  </si>
  <si>
    <t>Kompletní dodávka a montáž  perforovaná mřížka z TAHOKOVU š. 100 mm</t>
  </si>
  <si>
    <t>590020073</t>
  </si>
  <si>
    <t>Cena zahrnuje kompletní provední vč. příslušenství a spojovacího materiálu dle popisu v tabulce</t>
  </si>
  <si>
    <t>"R/5.2"  13,9</t>
  </si>
  <si>
    <t>202</t>
  </si>
  <si>
    <t>764311323R</t>
  </si>
  <si>
    <t>Kompletní dodávka a montáž oplechování bočních stěn vikýře lakovaný plech tl. 0,6 mm RAL 7042</t>
  </si>
  <si>
    <t>646810890</t>
  </si>
  <si>
    <t>cena zahrnuje kompletní provedení vč. příslušenství dle tabulky klempířských výrobků</t>
  </si>
  <si>
    <t>"K/4.1"  2*5,1+3,7</t>
  </si>
  <si>
    <t>203</t>
  </si>
  <si>
    <t>764751112R</t>
  </si>
  <si>
    <t>Odpadní trouby  kruhové  100 mm lakovaný plech tl. 0,6 mm RAL 7042</t>
  </si>
  <si>
    <t>-919163826</t>
  </si>
  <si>
    <t>Cena zahrnuje kompletní provedení vč. příslušenství a uchycení dle popisu v tabulce klempířskcýh výrobků</t>
  </si>
  <si>
    <t>"K/2"  2*5,7</t>
  </si>
  <si>
    <t>204</t>
  </si>
  <si>
    <t>764751112R1</t>
  </si>
  <si>
    <t>Odpadní trouby  kruhové  60 mm lakovaný plech tl. 0,6 mm RAL 7042</t>
  </si>
  <si>
    <t>687165779</t>
  </si>
  <si>
    <t>"K/4.2"  2*2,5</t>
  </si>
  <si>
    <t>205</t>
  </si>
  <si>
    <t>764761132R</t>
  </si>
  <si>
    <t>Žlaby  podokapní půlkruhové lakovaný plech tl. 0,6 mm RAL 7042 rš 333</t>
  </si>
  <si>
    <t>-1442070147</t>
  </si>
  <si>
    <t>cena zahrnuje kompletní provedení vč. háků a příslušenství dle popisu v tabulce klempířských výrobků</t>
  </si>
  <si>
    <t>"K/3"  2*12,03</t>
  </si>
  <si>
    <t>206</t>
  </si>
  <si>
    <t>764761132R1</t>
  </si>
  <si>
    <t>Žlaby  podokapní půlkruhové lakovaný plech tl. 0,6 mm RAL 7042 rš 200</t>
  </si>
  <si>
    <t>757337629</t>
  </si>
  <si>
    <t>"K/4.4"  8,75</t>
  </si>
  <si>
    <t>207</t>
  </si>
  <si>
    <t>764761132R2</t>
  </si>
  <si>
    <t>Žlaby  podokapní hrnatý lakovaný plech tl. 0,6 mm RAL 7042 vel. 250</t>
  </si>
  <si>
    <t>-1113819759</t>
  </si>
  <si>
    <t>"K/6.2" 5,4+7,6</t>
  </si>
  <si>
    <t>208</t>
  </si>
  <si>
    <t>998764202</t>
  </si>
  <si>
    <t>Přesun hmot procentní pro konstrukce klempířské v objektech v do 12 m</t>
  </si>
  <si>
    <t>252017177</t>
  </si>
  <si>
    <t>209</t>
  </si>
  <si>
    <t>765001</t>
  </si>
  <si>
    <t>zakrytí střechy po dobu odkrytí</t>
  </si>
  <si>
    <t>-934653371</t>
  </si>
  <si>
    <t>210</t>
  </si>
  <si>
    <t>765111017</t>
  </si>
  <si>
    <t>Montáž krytiny keramické drážkové sklonu do 30° na sucho přes 13 do 14 ks/m2</t>
  </si>
  <si>
    <t>-1535993979</t>
  </si>
  <si>
    <t>"zpětné použití sejmuté krytiny"  střecha</t>
  </si>
  <si>
    <t>211</t>
  </si>
  <si>
    <t>očištění, impregnační nátěr a případné doplnění sejmuté střešní krytiny</t>
  </si>
  <si>
    <t>-1958947199</t>
  </si>
  <si>
    <t>212</t>
  </si>
  <si>
    <t>765111803</t>
  </si>
  <si>
    <t>Demontáž krytiny keramické drážkové sklonu do 30° na sucho k dalšímu použití</t>
  </si>
  <si>
    <t>1574342360</t>
  </si>
  <si>
    <t>213</t>
  </si>
  <si>
    <t>765191011</t>
  </si>
  <si>
    <t>Montáž pojistné hydroizolační fólie kladené ve sklonu do 30° volně na krokve</t>
  </si>
  <si>
    <t>1106844939</t>
  </si>
  <si>
    <t>2*7,5*12,1</t>
  </si>
  <si>
    <t>-4*9,3</t>
  </si>
  <si>
    <t>214</t>
  </si>
  <si>
    <t>2832925201</t>
  </si>
  <si>
    <t>fólie podstřešní difúzní 140 g/m2</t>
  </si>
  <si>
    <t>-954920834</t>
  </si>
  <si>
    <t>střecha*1,05</t>
  </si>
  <si>
    <t>215</t>
  </si>
  <si>
    <t>998765202</t>
  </si>
  <si>
    <t>Přesun hmot procentní pro krytiny skládané v objektech v do 12 m</t>
  </si>
  <si>
    <t>1768593921</t>
  </si>
  <si>
    <t>216</t>
  </si>
  <si>
    <t>766001</t>
  </si>
  <si>
    <t>Kompletní dodávka a montáž vstupní plastové částečně prosklené dveře do otvoru vel. 1 200 x 2 100 ozn. O.1 barva RAL 7042</t>
  </si>
  <si>
    <t>-1741788496</t>
  </si>
  <si>
    <t>Detailní popis výrobku viz tabulka výplní otvorů - fasáda, cena zahrnuje kompletní provedení vč. kování a okopového plechu</t>
  </si>
  <si>
    <t>217</t>
  </si>
  <si>
    <t>766002</t>
  </si>
  <si>
    <t>Kompletní dodávka a montáž  plastové okno vel. 900 x 1 200 ozn. O.2 barva RAL 7042</t>
  </si>
  <si>
    <t>-245898244</t>
  </si>
  <si>
    <t>Detailní popis výrobku viz tabulka výplní otvorů - fasáda, cena zahrnuje kompletní provedení vč. kování a parapetu</t>
  </si>
  <si>
    <t>218</t>
  </si>
  <si>
    <t>766003</t>
  </si>
  <si>
    <t>Kompletní dodávka a montáž  plastové okno vel. 1 200 x 1 200 ozn. O.3a barva RAL 7042</t>
  </si>
  <si>
    <t>-727152288</t>
  </si>
  <si>
    <t>219</t>
  </si>
  <si>
    <t>766005</t>
  </si>
  <si>
    <t>Kompletní dodávka a montáž vstupní plastové plné dveře do otvoru vel. 1 000 x 2 100 ozn. O.4 barva RAL 7042</t>
  </si>
  <si>
    <t>-1690967965</t>
  </si>
  <si>
    <t xml:space="preserve">Detailní popis výrobku viz tabulka výplní otvorů - fasáda, cena zahrnuje kompletní provedení vč. kování </t>
  </si>
  <si>
    <t>220</t>
  </si>
  <si>
    <t>766006</t>
  </si>
  <si>
    <t>Kompletní dodávka a montáž  plastové okno vel. 1 250 x 1 300 ozn. O.5 barva RAL 8023</t>
  </si>
  <si>
    <t>-1977545596</t>
  </si>
  <si>
    <t>221</t>
  </si>
  <si>
    <t>766007</t>
  </si>
  <si>
    <t>Kompletní dodávka a montáž  plastové okno vel. 2 500 x 750 ozn. O.6 barva RAL 8023</t>
  </si>
  <si>
    <t>-1130286105</t>
  </si>
  <si>
    <t>222</t>
  </si>
  <si>
    <t>766008</t>
  </si>
  <si>
    <t>Kompletní dodávka a montáž  plastové okno vel. 1 200 x 1 300 ozn. O.7 barva RAL 8023</t>
  </si>
  <si>
    <t>898981774</t>
  </si>
  <si>
    <t>223</t>
  </si>
  <si>
    <t>766009</t>
  </si>
  <si>
    <t>Kompletní dodávka a montáž  plastové okno vel. 1 160 x 1 300 ozn. O.8 barva RAL 8023</t>
  </si>
  <si>
    <t>-1954088024</t>
  </si>
  <si>
    <t>224</t>
  </si>
  <si>
    <t>766010</t>
  </si>
  <si>
    <t>Kompletní dodávka a montáž sestava plastových oken vel. 2 400 x 2 200 ozn. O.9 barva RAL 8023</t>
  </si>
  <si>
    <t>1801875084</t>
  </si>
  <si>
    <t>225</t>
  </si>
  <si>
    <t>766011</t>
  </si>
  <si>
    <t>Kompletní dodávka a montáž  plastové okno vel. 1 160 x 2 200 ozn. O.10 barva RAL 8023</t>
  </si>
  <si>
    <t>-131029857</t>
  </si>
  <si>
    <t>226</t>
  </si>
  <si>
    <t>766012</t>
  </si>
  <si>
    <t>Kompletní dodávka a montáž  plastové okno vel. 2 500 x 1 250 ozn. O.11 barva RAL 8023</t>
  </si>
  <si>
    <t>-2027782398</t>
  </si>
  <si>
    <t>227</t>
  </si>
  <si>
    <t>766013</t>
  </si>
  <si>
    <t>Kompletní dodávka a montáž  plastové okno vel. 1 065 x 1 250 ozn. O.12 barva RAL 8023</t>
  </si>
  <si>
    <t>495005116</t>
  </si>
  <si>
    <t>228</t>
  </si>
  <si>
    <t>766014</t>
  </si>
  <si>
    <t>Kompletní dodávka a montáž  plastové okno vel. 750 x 1 250 ozn. O.13 barva RAL 8023</t>
  </si>
  <si>
    <t>1147148887</t>
  </si>
  <si>
    <t>229</t>
  </si>
  <si>
    <t>766015</t>
  </si>
  <si>
    <t>Kompletní dodávka a montáž  plastové okno vel. 950 x 500 ozn. O.14 barva RAL 8023</t>
  </si>
  <si>
    <t>-1616939698</t>
  </si>
  <si>
    <t>230</t>
  </si>
  <si>
    <t>7660151</t>
  </si>
  <si>
    <t>Kompletní dodávka a montáž  plastové okno vel. 700 x 750 ozn. O.16 barva RAL 7042</t>
  </si>
  <si>
    <t>1477379698</t>
  </si>
  <si>
    <t>231</t>
  </si>
  <si>
    <t>7660152</t>
  </si>
  <si>
    <t>Kompletní dodávka a montáž vstupní plastové plné dveře do otvoru vel. 1 200 x 2 100 ozn. O.17 barva RAL 7042</t>
  </si>
  <si>
    <t>-1480602584</t>
  </si>
  <si>
    <t>232</t>
  </si>
  <si>
    <t>766016</t>
  </si>
  <si>
    <t>Kompletní dodávka a montáž   vnitřní prosklené dveře s bočními světlíky ozn. D3.1</t>
  </si>
  <si>
    <t>1674274155</t>
  </si>
  <si>
    <t>Detailní popis výrobku viz tabulka výplní otvorů - dveře, cena zahrnuje kompletní provedení vč. kování, zárubně a povrchové úpravy</t>
  </si>
  <si>
    <t>233</t>
  </si>
  <si>
    <t>766017</t>
  </si>
  <si>
    <t>Kompletní dodávka a montáž kuchyňské linky vč. spotřebičů</t>
  </si>
  <si>
    <t>-930519496</t>
  </si>
  <si>
    <t>Cena zahrnuje kompletní provedení vč. dřezu, myčky, sporáku lednice a digestoře.</t>
  </si>
  <si>
    <t>234</t>
  </si>
  <si>
    <t>766411821</t>
  </si>
  <si>
    <t>Demontáž truhlářského obložení stěn z palubek</t>
  </si>
  <si>
    <t>-517890537</t>
  </si>
  <si>
    <t>11,05*4,1*0,5*2</t>
  </si>
  <si>
    <t>235</t>
  </si>
  <si>
    <t>766411822</t>
  </si>
  <si>
    <t>Demontáž truhlářského obložení stěn podkladových roštů</t>
  </si>
  <si>
    <t>2093714494</t>
  </si>
  <si>
    <t>236</t>
  </si>
  <si>
    <t>766660001</t>
  </si>
  <si>
    <t>Montáž dveřních křídel otvíravých 1křídlových š do 0,8 m do ocelové zárubně</t>
  </si>
  <si>
    <t>1499572722</t>
  </si>
  <si>
    <t>2+3+1+1+3+1+1</t>
  </si>
  <si>
    <t>237</t>
  </si>
  <si>
    <t>766660171</t>
  </si>
  <si>
    <t>Montáž dveřních křídel otvíravých 1křídlových š do 0,8 m do obložkové zárubně</t>
  </si>
  <si>
    <t>302766053</t>
  </si>
  <si>
    <t>3+1+1+1+1+1</t>
  </si>
  <si>
    <t>238</t>
  </si>
  <si>
    <t>766660172</t>
  </si>
  <si>
    <t>Montáž dveřních křídel otvíravých 1křídlových š přes 0,8 m do obložkové zárubně</t>
  </si>
  <si>
    <t>592599545</t>
  </si>
  <si>
    <t>2+1</t>
  </si>
  <si>
    <t>239</t>
  </si>
  <si>
    <t>766660351</t>
  </si>
  <si>
    <t>Montáž posuvných dveří jednokřídlových průchozí šířky do 800 mm do pojezdu na stěnu</t>
  </si>
  <si>
    <t>-656894206</t>
  </si>
  <si>
    <t>240</t>
  </si>
  <si>
    <t>766660352</t>
  </si>
  <si>
    <t>Montáž posuvných dveří jednokřídlových průchozí šířky do 1200 mm do pojezdu na stěnu</t>
  </si>
  <si>
    <t>164929164</t>
  </si>
  <si>
    <t>241</t>
  </si>
  <si>
    <t>6116012801</t>
  </si>
  <si>
    <t>dveře  vnitřní hladké plné 1křídlové  CPL laminát</t>
  </si>
  <si>
    <t>1495302025</t>
  </si>
  <si>
    <t>12+8+1+2</t>
  </si>
  <si>
    <t>242</t>
  </si>
  <si>
    <t>6116012802</t>
  </si>
  <si>
    <t>dveře  vnitřní hladké plné 1křídlové  CPL laminát - vstupní dveře do bytů s kukátkem</t>
  </si>
  <si>
    <t>-877716289</t>
  </si>
  <si>
    <t>243</t>
  </si>
  <si>
    <t>611001</t>
  </si>
  <si>
    <t>příplatek k vnitřním dveřím - posuv na stěnu</t>
  </si>
  <si>
    <t>-514087192</t>
  </si>
  <si>
    <t>244</t>
  </si>
  <si>
    <t>766660718</t>
  </si>
  <si>
    <t>Montáž dveřních křídel dokování stavěče křídla</t>
  </si>
  <si>
    <t>-547696025</t>
  </si>
  <si>
    <t>3+3+1</t>
  </si>
  <si>
    <t>245</t>
  </si>
  <si>
    <t>549163620</t>
  </si>
  <si>
    <t>stavěč dveří K501 lak</t>
  </si>
  <si>
    <t>1402153647</t>
  </si>
  <si>
    <t>246</t>
  </si>
  <si>
    <t>766660720</t>
  </si>
  <si>
    <t>Osazení větrací mřížky s vyříznutím otvoru</t>
  </si>
  <si>
    <t>1408409078</t>
  </si>
  <si>
    <t>2+3+1</t>
  </si>
  <si>
    <t>247</t>
  </si>
  <si>
    <t>553001</t>
  </si>
  <si>
    <t>Al mřížka do dveří - dodávka</t>
  </si>
  <si>
    <t>394054599</t>
  </si>
  <si>
    <t>248</t>
  </si>
  <si>
    <t>766660722</t>
  </si>
  <si>
    <t>Montáž dveřního kování</t>
  </si>
  <si>
    <t>359355207</t>
  </si>
  <si>
    <t>249</t>
  </si>
  <si>
    <t>553002</t>
  </si>
  <si>
    <t>dveřní kování vnitřní dveře  - dodávka</t>
  </si>
  <si>
    <t>1938777323</t>
  </si>
  <si>
    <t>kování dle tabulky výplní otvorů - dveře</t>
  </si>
  <si>
    <t>250</t>
  </si>
  <si>
    <t>553003</t>
  </si>
  <si>
    <t>dveřní kování vstupní dveře do bytů  - dodávka</t>
  </si>
  <si>
    <t>-1653617769</t>
  </si>
  <si>
    <t>251</t>
  </si>
  <si>
    <t>766671023</t>
  </si>
  <si>
    <t>Montáž střešního okna do krytiny tvarované 78 x 98 cm</t>
  </si>
  <si>
    <t>782458943</t>
  </si>
  <si>
    <t>252</t>
  </si>
  <si>
    <t>6112430101</t>
  </si>
  <si>
    <t xml:space="preserve">okno střešní kyvné 78 x 98 cm </t>
  </si>
  <si>
    <t>42788975</t>
  </si>
  <si>
    <t>Popis okna viz tabulka výplní otvorů - fasáda - dodávka vč. zastiňující rolety a lemování</t>
  </si>
  <si>
    <t>253</t>
  </si>
  <si>
    <t>766682111</t>
  </si>
  <si>
    <t>Montáž zárubní obložkových pro dveře jednokřídlové tl stěny do 170 mm</t>
  </si>
  <si>
    <t>1324758907</t>
  </si>
  <si>
    <t>3+1+1+1+1+2</t>
  </si>
  <si>
    <t>254</t>
  </si>
  <si>
    <t>6118226001</t>
  </si>
  <si>
    <t>zárubeň obložková pro dveře 1křídlové 60,70,80,90x197 cm, tl. 8 - 17 cm,CPL laminát</t>
  </si>
  <si>
    <t>-195610995</t>
  </si>
  <si>
    <t>255</t>
  </si>
  <si>
    <t>766682112</t>
  </si>
  <si>
    <t>Montáž zárubní obložkových pro dveře jednokřídlové tl stěny do 350 mm</t>
  </si>
  <si>
    <t>-2116295216</t>
  </si>
  <si>
    <t>1+2+1+1</t>
  </si>
  <si>
    <t>256</t>
  </si>
  <si>
    <t>6118226601</t>
  </si>
  <si>
    <t>zárubeň obložková pro dveře 1křídlové 60,70,80,90x197 cm, tl. 19 - 35 cm CPL laminát</t>
  </si>
  <si>
    <t>1313314140</t>
  </si>
  <si>
    <t>257</t>
  </si>
  <si>
    <t>766691914</t>
  </si>
  <si>
    <t>Vyvěšení nebo zavěšení dřevěných křídel dveří pl do 2 m2</t>
  </si>
  <si>
    <t>1177238012</t>
  </si>
  <si>
    <t>6+9+1</t>
  </si>
  <si>
    <t>258</t>
  </si>
  <si>
    <t>998766202</t>
  </si>
  <si>
    <t>Přesun hmot procentní pro konstrukce truhlářské v objektech v do 12 m</t>
  </si>
  <si>
    <t>444369045</t>
  </si>
  <si>
    <t>259</t>
  </si>
  <si>
    <t>767001</t>
  </si>
  <si>
    <t>Kompl. dod. + mtž. ocelový sloupek - podepření nové vaznice</t>
  </si>
  <si>
    <t>kg</t>
  </si>
  <si>
    <t>125476191</t>
  </si>
  <si>
    <t>cena zahrnuje kompletní provedení dle popisu v PD vč. základního nátěru</t>
  </si>
  <si>
    <t>"TR 80x4"  2*2,155*7,74</t>
  </si>
  <si>
    <t>"kotevní deska" 4*0,2*0,2*78,5</t>
  </si>
  <si>
    <t>"kotvení, rezerva"  45,9019*0,1</t>
  </si>
  <si>
    <t>260</t>
  </si>
  <si>
    <t>767003</t>
  </si>
  <si>
    <t xml:space="preserve">Kompletní dodávka a montáž zábradlí balkon z ocelové tyčoviny </t>
  </si>
  <si>
    <t>1497952770</t>
  </si>
  <si>
    <t>Cena zahrnuje kompletní provedení dle tabulky ostatních výrobků vč. kotvení a povrchové úpravy (polyuretanový email RAL 8023)</t>
  </si>
  <si>
    <t>"R/3.1 a 3.2"  7,53+2*1,12</t>
  </si>
  <si>
    <t>5,1+2*2,6</t>
  </si>
  <si>
    <t>261</t>
  </si>
  <si>
    <t>767004</t>
  </si>
  <si>
    <t>Kompletní dodávka a montáž zábradlí schodiště z ocelové tyčoviny + dubové madlo</t>
  </si>
  <si>
    <t>-1694151202</t>
  </si>
  <si>
    <t>Cena zahrnuje kompletní provedení dle tabulky ostatních výrobků vč. kotvení a povrchové úpravy (polyuretanový email RAL 8023) a dubového madla</t>
  </si>
  <si>
    <t>"R/4.1"  4,25</t>
  </si>
  <si>
    <t>"R/4.2"  5,55</t>
  </si>
  <si>
    <t>262</t>
  </si>
  <si>
    <t>767005</t>
  </si>
  <si>
    <t>Kompletní dodávka a montáž  dubové madlo</t>
  </si>
  <si>
    <t>1079840156</t>
  </si>
  <si>
    <t>Cena zahrnuje kompletní provedení dle tabulky ostatních výrobků vč. kotvení a povrchové úpravy</t>
  </si>
  <si>
    <t>263</t>
  </si>
  <si>
    <t>767006</t>
  </si>
  <si>
    <t>Kompletní dodávka a montáž  nerezové perforované mřížky 200 x 200</t>
  </si>
  <si>
    <t>-1071603546</t>
  </si>
  <si>
    <t>Cena zahrnuje kompletní provedení dle tabulky ostatních výrobků</t>
  </si>
  <si>
    <t>"R/5.1"  10</t>
  </si>
  <si>
    <t>264</t>
  </si>
  <si>
    <t>767007</t>
  </si>
  <si>
    <t>Kompletní dodávka a montáž  nerezová dvířka vč. rámeku 300 x 300</t>
  </si>
  <si>
    <t>-331510115</t>
  </si>
  <si>
    <t>"R/5.3"  1</t>
  </si>
  <si>
    <t>265</t>
  </si>
  <si>
    <t>767161813</t>
  </si>
  <si>
    <t>Demontáž zábradlí rovného nerozebíratelného hmotnosti 1m zábradlí do 20 kg</t>
  </si>
  <si>
    <t>-1659345168</t>
  </si>
  <si>
    <t>266</t>
  </si>
  <si>
    <t>998767202</t>
  </si>
  <si>
    <t>Přesun hmot procentní pro zámečnické konstrukce v objektech v do 12 m</t>
  </si>
  <si>
    <t>-1236382187</t>
  </si>
  <si>
    <t>267</t>
  </si>
  <si>
    <t>771274123</t>
  </si>
  <si>
    <t>Montáž obkladů stupnic z dlaždic protiskluzných keramických flexibilní lepidlo š do 300 mm</t>
  </si>
  <si>
    <t>-310825609</t>
  </si>
  <si>
    <t>6*0,95+9*0,95</t>
  </si>
  <si>
    <t>6*0,9+9*0,95</t>
  </si>
  <si>
    <t>268</t>
  </si>
  <si>
    <t>771274232</t>
  </si>
  <si>
    <t>Montáž obkladů podstupnic z dlaždic hladkých keramických flexibilní lepidlo v do 200 mm</t>
  </si>
  <si>
    <t>-1347707121</t>
  </si>
  <si>
    <t>269</t>
  </si>
  <si>
    <t>771474113</t>
  </si>
  <si>
    <t>Montáž soklíků z dlaždic keramických rovných flexibilní lepidlo v do 120 mm</t>
  </si>
  <si>
    <t>-493609534</t>
  </si>
  <si>
    <t>"P.01"  1,53+2,95+1,8+0,3-0,7</t>
  </si>
  <si>
    <t>"P.02"  2*2,98+1,765-1,2+0,3*2</t>
  </si>
  <si>
    <t>"P.04"  (7,25+2,5)*2-0,8*5-0,7</t>
  </si>
  <si>
    <t>"P.06"  (1,165+2,9)*2-0,7</t>
  </si>
  <si>
    <t>"P07"  (2,92+2,175)*2-0,7-0,8</t>
  </si>
  <si>
    <t>"P.08"  2*1,9+1,95-0,7*3</t>
  </si>
  <si>
    <t>"podesty"</t>
  </si>
  <si>
    <t>2,055+2*1,19</t>
  </si>
  <si>
    <t>2,055+2*1,45</t>
  </si>
  <si>
    <t>2,055+2*1,205</t>
  </si>
  <si>
    <t>270</t>
  </si>
  <si>
    <t>771474123</t>
  </si>
  <si>
    <t>Montáž soklíků z dlaždic keramických schodišťových šikmých flexibilní lepidlo v do 120 mm</t>
  </si>
  <si>
    <t>37456614</t>
  </si>
  <si>
    <t>2*2+2*3</t>
  </si>
  <si>
    <t>2+3</t>
  </si>
  <si>
    <t>271</t>
  </si>
  <si>
    <t>771571115</t>
  </si>
  <si>
    <t>Montáž podlah z keramických dlaždic režných hladkých do malty do 22 ks/m2</t>
  </si>
  <si>
    <t>1541219506</t>
  </si>
  <si>
    <t>"podesty schodiště"</t>
  </si>
  <si>
    <t>2,055*1,19+1*0,455</t>
  </si>
  <si>
    <t>2,055*1,45</t>
  </si>
  <si>
    <t>2,55*1,205</t>
  </si>
  <si>
    <t>272</t>
  </si>
  <si>
    <t>5976100101</t>
  </si>
  <si>
    <t>keramická dlažba společné prostory formát 300 x 300 protiskluz R9, slinutá neglazovaná  - dodávka</t>
  </si>
  <si>
    <t>-1345763863</t>
  </si>
  <si>
    <t>dlažba*1,1</t>
  </si>
  <si>
    <t>"stupnice"  28,200*0,255*1,1</t>
  </si>
  <si>
    <t>"podstupnice"  28,2*0,19*1,1</t>
  </si>
  <si>
    <t>"soklík schodiště"  15*0,1*1,1</t>
  </si>
  <si>
    <t>"soklík ostatní"  61,43*0,1*1,1</t>
  </si>
  <si>
    <t>-dlažbahyg*1,1</t>
  </si>
  <si>
    <t>273</t>
  </si>
  <si>
    <t>5976100002</t>
  </si>
  <si>
    <t>keramická dlažba  hygienická zázemí  formát 300 x 300 šedý odstín-dodávka</t>
  </si>
  <si>
    <t>-2113145445</t>
  </si>
  <si>
    <t>dlažbahyg*1,1</t>
  </si>
  <si>
    <t>274</t>
  </si>
  <si>
    <t>771591111</t>
  </si>
  <si>
    <t>Podlahy penetrace podkladu</t>
  </si>
  <si>
    <t>-783617402</t>
  </si>
  <si>
    <t>275</t>
  </si>
  <si>
    <t>771591185</t>
  </si>
  <si>
    <t>Podlahy řezání keramických dlaždic rovné</t>
  </si>
  <si>
    <t>820938010</t>
  </si>
  <si>
    <t>"na soklíky"</t>
  </si>
  <si>
    <t>61,43+15</t>
  </si>
  <si>
    <t>276</t>
  </si>
  <si>
    <t>771990111</t>
  </si>
  <si>
    <t>Vyrovnání podkladu samonivelační stěrkou tl 4 mm pevnosti 15 Mpa</t>
  </si>
  <si>
    <t>155249721</t>
  </si>
  <si>
    <t>"1.NP"  38,3</t>
  </si>
  <si>
    <t>277</t>
  </si>
  <si>
    <t>998771202</t>
  </si>
  <si>
    <t>Přesun hmot procentní pro podlahy z dlaždic v objektech v do 12 m</t>
  </si>
  <si>
    <t>-1928448105</t>
  </si>
  <si>
    <t>278</t>
  </si>
  <si>
    <t>762395000</t>
  </si>
  <si>
    <t>Spojovací prostředky pro montáž krovu, bednění, laťování, světlíky, klíny</t>
  </si>
  <si>
    <t>1524200460</t>
  </si>
  <si>
    <t>střvikýř*0,025</t>
  </si>
  <si>
    <t>střecha*2,5*0,05*0,06</t>
  </si>
  <si>
    <t>90*0,05*0,06</t>
  </si>
  <si>
    <t>279</t>
  </si>
  <si>
    <t>776001</t>
  </si>
  <si>
    <t>Kompletní dodávka a montáž soklu k podlaze PVC (systémové řešní k podlaze)</t>
  </si>
  <si>
    <t>-1411683589</t>
  </si>
  <si>
    <t>"P.05"  (2,175+3,875)*2-0,8</t>
  </si>
  <si>
    <t>"P.11a"  (4,51+3,3)*2-0,8+0,25*2</t>
  </si>
  <si>
    <t>"P.11b"  (4,075+1,2)*2</t>
  </si>
  <si>
    <t>"P:12a"  (2,1+1,1)*2-0,7*2-0,8</t>
  </si>
  <si>
    <t>"P.12b"  (1,5+2,1)*2-0,7</t>
  </si>
  <si>
    <t>"P.12c"  (2,7+1,2)*2-0,7</t>
  </si>
  <si>
    <t>"P.12d"  (1,105+4,4)*2-0,7</t>
  </si>
  <si>
    <t>"1.04"  (4,7+4,74)*2-1</t>
  </si>
  <si>
    <t>"1.05"  (1,65+2,15)*2-0,9-0,8-0,7-1</t>
  </si>
  <si>
    <t>"1.06"  (1,61+2,205)*2-0,9-0,7-0,9</t>
  </si>
  <si>
    <t>"1.08"  (6,11+4,03)*2-1-0,8</t>
  </si>
  <si>
    <t>"1.09"  (3,5+3,425)*2-0,8</t>
  </si>
  <si>
    <t>"2.04"  (3,55+2,325)*2-0,8*2-0,7*2-0,9*2</t>
  </si>
  <si>
    <t>"2.07"  (8,6+3,43)*2-0,9</t>
  </si>
  <si>
    <t>280</t>
  </si>
  <si>
    <t>776002</t>
  </si>
  <si>
    <t>Kompletní dodávka a montáž soklu k podlaze koberec (systémové řešení)</t>
  </si>
  <si>
    <t>-1919494313</t>
  </si>
  <si>
    <t>"1.02"  (3,06+4,74)*2-0,8-1,16+0,2*2</t>
  </si>
  <si>
    <t>"2.02"  (3,57+4,83)*2-0,8</t>
  </si>
  <si>
    <t>"2.03"  (4,8+3,43)*2-0,8</t>
  </si>
  <si>
    <t>281</t>
  </si>
  <si>
    <t>776121111</t>
  </si>
  <si>
    <t>Vodou ředitelná penetrace savého podkladu povlakových podlah ředěná v poměru 1:3</t>
  </si>
  <si>
    <t>-1564739895</t>
  </si>
  <si>
    <t>pvc+koberec</t>
  </si>
  <si>
    <t>282</t>
  </si>
  <si>
    <t>776141111</t>
  </si>
  <si>
    <t>Vyrovnání podkladu povlakových podlah stěrkou pevnosti 20 MPa tl 3 mm</t>
  </si>
  <si>
    <t>-1310330385</t>
  </si>
  <si>
    <t>283</t>
  </si>
  <si>
    <t>776211111</t>
  </si>
  <si>
    <t>Lepení textilních pásů</t>
  </si>
  <si>
    <t>-325155379</t>
  </si>
  <si>
    <t>284</t>
  </si>
  <si>
    <t>6975105001</t>
  </si>
  <si>
    <t>koberec  zátěžový -dodávka</t>
  </si>
  <si>
    <t>275299042</t>
  </si>
  <si>
    <t>koberec*1,1</t>
  </si>
  <si>
    <t>285</t>
  </si>
  <si>
    <t>776221111</t>
  </si>
  <si>
    <t>Lepení pásů z PVC standardním lepidlem</t>
  </si>
  <si>
    <t>1445657178</t>
  </si>
  <si>
    <t>"P.03"  6,6</t>
  </si>
  <si>
    <t>"P11a"  15,1</t>
  </si>
  <si>
    <t>"P.11b"  4,9</t>
  </si>
  <si>
    <t>"P.12a"  2,3</t>
  </si>
  <si>
    <t>"P.12b"  3,2</t>
  </si>
  <si>
    <t>"P.12c"  3,4</t>
  </si>
  <si>
    <t>"P.12d"  2,6</t>
  </si>
  <si>
    <t>286</t>
  </si>
  <si>
    <t>284122850</t>
  </si>
  <si>
    <t>podlahovina Novoflor Extra tl. 2 mm</t>
  </si>
  <si>
    <t>-117951512</t>
  </si>
  <si>
    <t>pvc*1,1</t>
  </si>
  <si>
    <t>287</t>
  </si>
  <si>
    <t>998776202</t>
  </si>
  <si>
    <t>Přesun hmot procentní pro podlahy povlakové v objektech v do 12 m</t>
  </si>
  <si>
    <t>95860353</t>
  </si>
  <si>
    <t>288</t>
  </si>
  <si>
    <t>777510002R</t>
  </si>
  <si>
    <t xml:space="preserve">Podlahy ze stěrky epoxidové </t>
  </si>
  <si>
    <t>-118487776</t>
  </si>
  <si>
    <t>"komora"  9,000</t>
  </si>
  <si>
    <t>289</t>
  </si>
  <si>
    <t>998777202</t>
  </si>
  <si>
    <t>Přesun hmot procentní pro podlahy lité v objektech v do 12 m</t>
  </si>
  <si>
    <t>-846856027</t>
  </si>
  <si>
    <t>290</t>
  </si>
  <si>
    <t>781001</t>
  </si>
  <si>
    <t>kompletní dodávka a montáž zrcadlo</t>
  </si>
  <si>
    <t>2061582740</t>
  </si>
  <si>
    <t>Cena zahrnuje kompletní provedení - zrcadlo zapuštěné v keram. obkladu</t>
  </si>
  <si>
    <t>291</t>
  </si>
  <si>
    <t>781414111</t>
  </si>
  <si>
    <t>Montáž obkladaček vnitřních pravoúhlých pórovinových do 22 ks/m2 lepených flexibilním lepidlem</t>
  </si>
  <si>
    <t>1260100675</t>
  </si>
  <si>
    <t>"P.08"  (2*1,2+1,95)*2,3</t>
  </si>
  <si>
    <t>"P.09"  (2,025+1,325)*2*2,3</t>
  </si>
  <si>
    <t>"P.10"  (1,175+1)*2*2,3</t>
  </si>
  <si>
    <t>"P.03"  (1,9+0,6)*0,6</t>
  </si>
  <si>
    <t>"1.03"  (2,99+1,6)*2*2,3</t>
  </si>
  <si>
    <t>"1.07"  (2,99+1,45)*2*2,3</t>
  </si>
  <si>
    <t>"1.04"  (2,5+0,6)*0,6</t>
  </si>
  <si>
    <t>(2,525+2*0,6)*0,6</t>
  </si>
  <si>
    <t>"2.05"  ((2,15+2,475)*2+0,7*2)*2,3</t>
  </si>
  <si>
    <t>"2.06"  (1,05+2,125)*2*2,3</t>
  </si>
  <si>
    <t>"2.07"  (2,5+2,3+0,6)*0,6</t>
  </si>
  <si>
    <t>"předpoklad 80% obklad ve formátu 300 x 300"  obklad*0,8</t>
  </si>
  <si>
    <t>292</t>
  </si>
  <si>
    <t>5976111601</t>
  </si>
  <si>
    <t>keramický obklad formát 300 x 300 šedobéžový odstín - dodávka</t>
  </si>
  <si>
    <t>620915991</t>
  </si>
  <si>
    <t>obklad*0,8*1,1</t>
  </si>
  <si>
    <t>293</t>
  </si>
  <si>
    <t>781484111</t>
  </si>
  <si>
    <t>Montáž obkladů vnitřních z mozaiky 50x50 mm lepených flexibilním lepidlem</t>
  </si>
  <si>
    <t>-312985082</t>
  </si>
  <si>
    <t>"předpoklad obklad mozaikou 20%"  obklad*0,2</t>
  </si>
  <si>
    <t>294</t>
  </si>
  <si>
    <t>5976117001</t>
  </si>
  <si>
    <t>řezaná mozaika 300 x 300 s dílky 50 x 50 mm v kombinaci mat/lesk - dodávka</t>
  </si>
  <si>
    <t>-1312982214</t>
  </si>
  <si>
    <t>obklad*0,2*1,1</t>
  </si>
  <si>
    <t>295</t>
  </si>
  <si>
    <t>781495111</t>
  </si>
  <si>
    <t>Penetrace podkladu vnitřních obkladů</t>
  </si>
  <si>
    <t>-2028536734</t>
  </si>
  <si>
    <t>296</t>
  </si>
  <si>
    <t>998781202</t>
  </si>
  <si>
    <t>Přesun hmot procentní pro obklady keramické v objektech v do 12 m</t>
  </si>
  <si>
    <t>1415422419</t>
  </si>
  <si>
    <t>297</t>
  </si>
  <si>
    <t>783213111</t>
  </si>
  <si>
    <t>Jednonásobný napouštěcí syntetický fungicidní nátěr tesařských konstrukcí</t>
  </si>
  <si>
    <t>1646786662</t>
  </si>
  <si>
    <t>"podkladový rošt pod podlahové desky"  86,9*2,5*(0,1+0,05)*2</t>
  </si>
  <si>
    <t>"sloupky  90/44"  2,5*8*(0,09+0,044)*2</t>
  </si>
  <si>
    <t>"krokve vikýř 2 x 140/45"  54,4*(0,14+0,045)*2</t>
  </si>
  <si>
    <t>"vaznice 200/140"  12*(0,2+0,14)*2</t>
  </si>
  <si>
    <t>"stávající odkryté konstrukce odborný odhad"  400</t>
  </si>
  <si>
    <t>298</t>
  </si>
  <si>
    <t>783315103</t>
  </si>
  <si>
    <t>Jednonásobný syntetický  samozákladující mezinátěr zámečnických konstrukcí</t>
  </si>
  <si>
    <t>1377424892</t>
  </si>
  <si>
    <t>299</t>
  </si>
  <si>
    <t>783317105</t>
  </si>
  <si>
    <t>Krycí jednonásobný syntetický samozákladující nátěr zámečnických konstrukcí</t>
  </si>
  <si>
    <t>-191214903</t>
  </si>
  <si>
    <t>"zárubně"</t>
  </si>
  <si>
    <t>4*(0,8+2*2)*0,4</t>
  </si>
  <si>
    <t>7*(0,7+2*2)*0,4</t>
  </si>
  <si>
    <t>784131017</t>
  </si>
  <si>
    <t>Odstranění lepených tapet bez makulatury ze stěn výšky do 3,80 m</t>
  </si>
  <si>
    <t>1178201896</t>
  </si>
  <si>
    <t>(4,785+4,9+4,8+4,8+4,9+9,8+3,5)*2,5</t>
  </si>
  <si>
    <t>-(1,16*2,17+0,99+3*1,16*2,1+1*1,265*2+1,1*0,75*2+1,25*1,265)</t>
  </si>
  <si>
    <t>3,2*2,5*2</t>
  </si>
  <si>
    <t>2,055*2,5</t>
  </si>
  <si>
    <t>(2,5+1+0,8+1,3)*2,5</t>
  </si>
  <si>
    <t>301</t>
  </si>
  <si>
    <t>784181101</t>
  </si>
  <si>
    <t>Základní akrylátová jednonásobná penetrace podkladu v místnostech výšky do 3,80m</t>
  </si>
  <si>
    <t>1071544051</t>
  </si>
  <si>
    <t>"schod. konstrukce"  22,15</t>
  </si>
  <si>
    <t>"1.NP stropy"</t>
  </si>
  <si>
    <t>"P.11"  15,1+4,9</t>
  </si>
  <si>
    <t>"P.12"  2,3+3,2+3,4+2,6</t>
  </si>
  <si>
    <t>"dle omítek nového stropu"  71,5</t>
  </si>
  <si>
    <t>"dle nových omítek stěn"  332,11</t>
  </si>
  <si>
    <t>"dle oprav omítek"  176,269</t>
  </si>
  <si>
    <t>302</t>
  </si>
  <si>
    <t>784221101</t>
  </si>
  <si>
    <t>Dvojnásobné bílé malby  ze směsí za sucha dobře otěruvzdorných v místnostech do 3,80 m</t>
  </si>
  <si>
    <t>-1441433155</t>
  </si>
  <si>
    <t>"SDK příčky"  66,878*2-39,582</t>
  </si>
  <si>
    <t>"SDK předstěny"  17,024</t>
  </si>
  <si>
    <t>"podhledy a podkroví"  140,12</t>
  </si>
  <si>
    <t>303</t>
  </si>
  <si>
    <t>786001</t>
  </si>
  <si>
    <t>Kompletní dodávka a montáž předokenní roleta vel. 1 200 x 1 200 Al lamely RAL 7042</t>
  </si>
  <si>
    <t>1233586260</t>
  </si>
  <si>
    <t>Cena zahrnuje kompletní provedení dle popisu v tabulce ostatních výrobků</t>
  </si>
  <si>
    <t>304</t>
  </si>
  <si>
    <t>998786202</t>
  </si>
  <si>
    <t>Přesun hmot procentní pro čalounické úpravy v objektech v do 12 m</t>
  </si>
  <si>
    <t>-289695786</t>
  </si>
  <si>
    <t>305</t>
  </si>
  <si>
    <t>kompletní dodávka a montáž ocelových prvků schodiště – cena zahrnuje kompletní provedení dle výkresu schodiště, ocel S235, povrchodvá úprava: žárový pozink</t>
  </si>
  <si>
    <t>306</t>
  </si>
  <si>
    <t>kompletní dodávka a montáž PHP s hasící schopností 34A</t>
  </si>
  <si>
    <t>-1215976296</t>
  </si>
  <si>
    <t>307</t>
  </si>
  <si>
    <t>ochrana stávajících stromů</t>
  </si>
  <si>
    <t>1349366490</t>
  </si>
  <si>
    <t>308</t>
  </si>
  <si>
    <t>demontáž a zpětná montáž kamerového systému</t>
  </si>
  <si>
    <t>763902242</t>
  </si>
  <si>
    <t>309</t>
  </si>
  <si>
    <t>005</t>
  </si>
  <si>
    <t>průzkum komína (pro možnost napojení nových kotlů)</t>
  </si>
  <si>
    <t>-254423989</t>
  </si>
  <si>
    <t>002-2 - Zdravotní technika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</si>
  <si>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</si>
  <si>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</si>
  <si>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</si>
  <si>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</si>
  <si>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</si>
  <si>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J. hmotnost_x005F_x000D_
[t]J. hmotnost_x005F_x000D_
[t]J. hmotnost_x005F_x000D_
[t]J. hmotnost_x005F_x000D_
[t]J. hmotnost_x005F_x000D_
[t]</t>
  </si>
  <si>
    <t>Hmotnost_x005F_x000D_
celkem [t]Hmotnost_x005F_x000D_
celkem [t]Hmotnost_x005F_x000D_
celkem [t]Hmotnost_x005F_x000D_
celkem [t]Hmotnost_x005F_x000D_
celkem [t]</t>
  </si>
  <si>
    <t>721173401</t>
  </si>
  <si>
    <t>Potrubí kanalizační plastové svodné systém KG DN 100</t>
  </si>
  <si>
    <t>-142175175</t>
  </si>
  <si>
    <t>721173402</t>
  </si>
  <si>
    <t>Potrubí kanalizační plastové svodné systém KG DN 125</t>
  </si>
  <si>
    <t>507239196</t>
  </si>
  <si>
    <t>721174043</t>
  </si>
  <si>
    <t>Potrubí kanalizační z PP připojovací systém HT DN 50</t>
  </si>
  <si>
    <t>300418135</t>
  </si>
  <si>
    <t>721174044</t>
  </si>
  <si>
    <t>Potrubí kanalizační z PP připojovací systém HT DN 70</t>
  </si>
  <si>
    <t>-1274509436</t>
  </si>
  <si>
    <t>721174045</t>
  </si>
  <si>
    <t>Potrubí kanalizační z PP připojovací systém HT DN 100</t>
  </si>
  <si>
    <t>-609616339</t>
  </si>
  <si>
    <t>721226511</t>
  </si>
  <si>
    <t>Zápachová uzávěrka podomítková pro pračku a myčku DN 40</t>
  </si>
  <si>
    <t>1109969141</t>
  </si>
  <si>
    <t>721290111</t>
  </si>
  <si>
    <t>Zkouška těsnosti potrubí kanalizace vodou do DN 125</t>
  </si>
  <si>
    <t>-1215195127</t>
  </si>
  <si>
    <t>998721202</t>
  </si>
  <si>
    <t>Přesun hmot procentní pro vnitřní kanalizace v objektech v do 12 m</t>
  </si>
  <si>
    <t>-1466522628</t>
  </si>
  <si>
    <t>722001</t>
  </si>
  <si>
    <t>Kompletní dodávka a montáž regulační kohout 1/2"</t>
  </si>
  <si>
    <t>1706157443</t>
  </si>
  <si>
    <t>722002</t>
  </si>
  <si>
    <t>Kompletní dodávka a montáž ventil kulový s připojovací hadicí</t>
  </si>
  <si>
    <t>1457000810</t>
  </si>
  <si>
    <t>722003</t>
  </si>
  <si>
    <t>Kompletní dodávka a montáž ventil kulový pračkový, myčkový 1/02"</t>
  </si>
  <si>
    <t>331294683</t>
  </si>
  <si>
    <t>722174002</t>
  </si>
  <si>
    <t>Potrubí vodovodní plastové PPR svar polyfuze PN 16 D 20 x 2,8 mm</t>
  </si>
  <si>
    <t>1520471934</t>
  </si>
  <si>
    <t>722174003</t>
  </si>
  <si>
    <t>Potrubí vodovodní plastové PPR svar polyfuze PN 16 D 25 x 3,5 mm</t>
  </si>
  <si>
    <t>1806000822</t>
  </si>
  <si>
    <t>722174004</t>
  </si>
  <si>
    <t>Potrubí vodovodní plastové PPR svar polyfuze PN 16 D 32 x 4,4 mm</t>
  </si>
  <si>
    <t>1787164311</t>
  </si>
  <si>
    <t>722174005</t>
  </si>
  <si>
    <t>Potrubí vodovodní plastové PPR svar polyfuze PN 16 D 40 x 5,5 mm</t>
  </si>
  <si>
    <t>216168239</t>
  </si>
  <si>
    <t>722181211</t>
  </si>
  <si>
    <t>Ochrana vodovodního potrubí přilepenými tepelně izolačními trubicemi z PE tl do 6 mm DN do 22 mm</t>
  </si>
  <si>
    <t>112368770</t>
  </si>
  <si>
    <t>722181212</t>
  </si>
  <si>
    <t>Ochrana vodovodního potrubí přilepenými tepelně izolačními trubicemi z PE tl do 6 mm DN do 32 mm</t>
  </si>
  <si>
    <t>1505133314</t>
  </si>
  <si>
    <t>722181213</t>
  </si>
  <si>
    <t>Ochrana vodovodního potrubí přilepenými tepelně izolačními trubicemi z PE tl do 6 mm DN přes 32 mm</t>
  </si>
  <si>
    <t>399580386</t>
  </si>
  <si>
    <t>722181231</t>
  </si>
  <si>
    <t>Ochrana vodovodního potrubí přilepenými tepelně izolačními trubicemi z PE tl do 15 mm DN do 22 mm</t>
  </si>
  <si>
    <t>-1952878124</t>
  </si>
  <si>
    <t>722181232</t>
  </si>
  <si>
    <t>Ochrana vodovodního potrubí přilepenými tepelně izolačními trubicemi z PE tl do 15 mm DN do 42 mm</t>
  </si>
  <si>
    <t>1620181257</t>
  </si>
  <si>
    <t>722181233</t>
  </si>
  <si>
    <t>Ochrana vodovodního potrubí přilepenými tepelně izolačními trubicemi z PE tl do 15 mm DN do 62 mm</t>
  </si>
  <si>
    <t>-2131561417</t>
  </si>
  <si>
    <t>722231074</t>
  </si>
  <si>
    <t>Ventil zpětný G 1 PN 10 do 110°C se dvěma závity</t>
  </si>
  <si>
    <t>594692934</t>
  </si>
  <si>
    <t>722231143</t>
  </si>
  <si>
    <t>Ventil závitový pojistný rohový G 1</t>
  </si>
  <si>
    <t>406472135</t>
  </si>
  <si>
    <t>722232062</t>
  </si>
  <si>
    <t>Kohout kulový přímý G 3/4 PN 42 do 185°C vnitřní závit s vypouštěním</t>
  </si>
  <si>
    <t>1032967641</t>
  </si>
  <si>
    <t>722232064</t>
  </si>
  <si>
    <t>Kohout kulový přímý G 1 1/4 PN 42 do 185°C vnitřní závit s vypouštěním</t>
  </si>
  <si>
    <t>-1288082786</t>
  </si>
  <si>
    <t>722262223R</t>
  </si>
  <si>
    <t>podružný vodoměr</t>
  </si>
  <si>
    <t>22572795</t>
  </si>
  <si>
    <t>722290226</t>
  </si>
  <si>
    <t>Zkouška těsnosti vodovodního potrubí závitového do DN 50</t>
  </si>
  <si>
    <t>-1014536148</t>
  </si>
  <si>
    <t>722290234</t>
  </si>
  <si>
    <t>Proplach a dezinfekce vodovodního potrubí do DN 80</t>
  </si>
  <si>
    <t>-2030210924</t>
  </si>
  <si>
    <t>998722202</t>
  </si>
  <si>
    <t>Přesun hmot procentní pro vnitřní vodovod v objektech v do 12 m</t>
  </si>
  <si>
    <t>-730503747</t>
  </si>
  <si>
    <t>723006</t>
  </si>
  <si>
    <t>Prostupky, chráničky</t>
  </si>
  <si>
    <t>740326183</t>
  </si>
  <si>
    <t>723007</t>
  </si>
  <si>
    <t>přechod PE 50 x 6,9 - ocel DN 50</t>
  </si>
  <si>
    <t>804864990</t>
  </si>
  <si>
    <t>723008</t>
  </si>
  <si>
    <t>tlaková zkouška</t>
  </si>
  <si>
    <t>-1213162337</t>
  </si>
  <si>
    <t>723111202</t>
  </si>
  <si>
    <t>Potrubí ocelové závitové černé bezešvé svařované běžné DN 25</t>
  </si>
  <si>
    <t>1362183181</t>
  </si>
  <si>
    <t>723111204</t>
  </si>
  <si>
    <t>Potrubí ocelové závitové černé bezešvé svařované běžné DN 50</t>
  </si>
  <si>
    <t>-1276855998</t>
  </si>
  <si>
    <t>998723202</t>
  </si>
  <si>
    <t>Přesun hmot procentní pro vnitřní plynovod v objektech v do 12 m</t>
  </si>
  <si>
    <t>-983795583</t>
  </si>
  <si>
    <t>725001</t>
  </si>
  <si>
    <t>cirkulační čerpadlo</t>
  </si>
  <si>
    <t>-1411509252</t>
  </si>
  <si>
    <t>725112021</t>
  </si>
  <si>
    <t>Klozet keramický závěsný na nosné stěny s hlubokým splachováním odpad vodorovný</t>
  </si>
  <si>
    <t>soubor</t>
  </si>
  <si>
    <t>1925765935</t>
  </si>
  <si>
    <t>725211621</t>
  </si>
  <si>
    <t>Umyvadlo keramické připevněné na stěnu šrouby bílé s pohledovým sifonem, š.500 mm</t>
  </si>
  <si>
    <t>777822715</t>
  </si>
  <si>
    <t>725213311</t>
  </si>
  <si>
    <t>Umyvadlo keramické připevněné na stěnu šrouby bílé s pohledovým sifonem, š.600 mm</t>
  </si>
  <si>
    <t>226490380</t>
  </si>
  <si>
    <t>725213311R</t>
  </si>
  <si>
    <t>Umyvadlo keramické připevněné na stěnu šrouby bílé se sloupem na sifon, š.500 mm</t>
  </si>
  <si>
    <t>936754733</t>
  </si>
  <si>
    <t>725222151R</t>
  </si>
  <si>
    <t>Vana bez armatur výtokových akrylátová se zápachovou uzávěrkou+zástěna</t>
  </si>
  <si>
    <t>-237095302</t>
  </si>
  <si>
    <t>725532117</t>
  </si>
  <si>
    <t>Obezděná obložená vanička 750x500 mm včetně nerezové guly</t>
  </si>
  <si>
    <t>1150964170</t>
  </si>
  <si>
    <t>725821326</t>
  </si>
  <si>
    <t>Baterie dřezové stojánkové pákové s otáčivým kulatým ústím a délkou ramínka 265 mm</t>
  </si>
  <si>
    <t>738221929</t>
  </si>
  <si>
    <t>725822611</t>
  </si>
  <si>
    <t>Baterie umyvadlové stojánkové pákové s výpusti</t>
  </si>
  <si>
    <t>1305000308</t>
  </si>
  <si>
    <t>725831312</t>
  </si>
  <si>
    <t>Baterie vanová nástěnná páková s příslušenstvím a pevným držákem</t>
  </si>
  <si>
    <t>-1516024729</t>
  </si>
  <si>
    <t>725841311</t>
  </si>
  <si>
    <t>Baterie sprchové nástěnné pákové</t>
  </si>
  <si>
    <t>423536192</t>
  </si>
  <si>
    <t>725901</t>
  </si>
  <si>
    <t>Kompletní dodávka a montáž sprchového koutu včetně zástěny a příslušenství</t>
  </si>
  <si>
    <t>-367605700</t>
  </si>
  <si>
    <t>998725202</t>
  </si>
  <si>
    <t>Přesun hmot procentní pro zařizovací předměty v objektech v do 12 m</t>
  </si>
  <si>
    <t>1820675870</t>
  </si>
  <si>
    <t>726111031</t>
  </si>
  <si>
    <t>Instalační předstěna - klozet s ovládáním zepředu v 1080 mm závěsný do masivní zděné kce</t>
  </si>
  <si>
    <t>1084617158</t>
  </si>
  <si>
    <t>726131041</t>
  </si>
  <si>
    <t>Instalační předstěna - klozet závěsný v 1120 mm s ovládáním zepředu do lehkých stěn s kovovou kcí</t>
  </si>
  <si>
    <t>115579775</t>
  </si>
  <si>
    <t>998726212</t>
  </si>
  <si>
    <t>Přesun hmot procentní pro instalační prefabrikáty v objektech v do 12 m</t>
  </si>
  <si>
    <t>-44650512</t>
  </si>
  <si>
    <t>Zednické výpomoci (průrazy, sekání, zapravení drážek, prostupky, chráničky …)</t>
  </si>
  <si>
    <t>Kompletní dodávka a montáž kanalizační šachty včetně poklopu, parametry šachty dtto stávající – včetně výkopku, zásypu a uložení</t>
  </si>
  <si>
    <t>Kompletní provedení napojení na realizované rozvody vodovodní přípojky – včetně výkopku, zásypu a lože pod potrubí</t>
  </si>
  <si>
    <t>Kompletní provedení napojení na realizované rozvody plynovodní přípojky – včetně výkopku, zásypu, lože pod potrubí a doplnění asfaltového povrchu v místě překopu (včetně napojení na stávající povrch)</t>
  </si>
  <si>
    <t>Kamerový průzkum, kompletní provedení napojení na realizované rozvody kanalizační přípojky – včetně výkopku, zásypu a lože pod potrubí</t>
  </si>
  <si>
    <t>006</t>
  </si>
  <si>
    <t>Kontrola a úprava stáv. rozvodů ZTI vč. doplnění cirkulace v sousedním objektu</t>
  </si>
  <si>
    <t>569004527</t>
  </si>
  <si>
    <t>002-3 - Ústřední vytápění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</si>
  <si>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</si>
  <si>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</si>
  <si>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</si>
  <si>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</si>
  <si>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>J. hmotnost_x005F_x000D_
[t]J. hmotnost_x005F_x000D_
[t]J. hmotnost_x005F_x000D_
[t]</t>
  </si>
  <si>
    <t>Hmotnost_x005F_x000D_
celkem [t]Hmotnost_x005F_x000D_
celkem [t]Hmotnost_x005F_x000D_
celkem [t]</t>
  </si>
  <si>
    <t>731003</t>
  </si>
  <si>
    <t>odkouření pro 2 kotele systém LAS</t>
  </si>
  <si>
    <t>-1543519883</t>
  </si>
  <si>
    <t>731004</t>
  </si>
  <si>
    <t>odkouření koaxilání</t>
  </si>
  <si>
    <t>-671280171</t>
  </si>
  <si>
    <t>731005</t>
  </si>
  <si>
    <t xml:space="preserve">ekv. regulace </t>
  </si>
  <si>
    <t>1960639157</t>
  </si>
  <si>
    <t>731006</t>
  </si>
  <si>
    <t>kulový kohout s filtrem DN 20</t>
  </si>
  <si>
    <t>1168381601</t>
  </si>
  <si>
    <t>731007</t>
  </si>
  <si>
    <t>kulový kohout DN 20</t>
  </si>
  <si>
    <t>1539889402</t>
  </si>
  <si>
    <t>731239121</t>
  </si>
  <si>
    <t>Montáž kotle ocelového na kapalná nebo plynná paliva do 12 kW</t>
  </si>
  <si>
    <t>420830135</t>
  </si>
  <si>
    <t>R731001</t>
  </si>
  <si>
    <t>kotel kondenzační – např. GEMINOX THR 2-17 M-75V</t>
  </si>
  <si>
    <t>1806289760</t>
  </si>
  <si>
    <t xml:space="preserve">specifikace dle PD
specifikace dle PD
specifikace dle PD
</t>
  </si>
  <si>
    <t>731239123</t>
  </si>
  <si>
    <t>Montáž kotle ocelového na kapalná nebo plynná paliva do 23 kW</t>
  </si>
  <si>
    <t>-779617290</t>
  </si>
  <si>
    <t>R731002</t>
  </si>
  <si>
    <t>kotel   kondenzační např. GEMINOX THR s 2-17B.120</t>
  </si>
  <si>
    <t>428345809</t>
  </si>
  <si>
    <t>specifikace dle PD</t>
  </si>
  <si>
    <t>998731202</t>
  </si>
  <si>
    <t>Přesun hmot procentní pro kotelny v objektech v do 12 m</t>
  </si>
  <si>
    <t>-541704134</t>
  </si>
  <si>
    <t>733001</t>
  </si>
  <si>
    <t>Kompletní dodávka a montáž návlekové izolace na potrubí ÚT</t>
  </si>
  <si>
    <t>-1364507461</t>
  </si>
  <si>
    <t>4+185+55+12</t>
  </si>
  <si>
    <t>733111103</t>
  </si>
  <si>
    <t>Potrubí ocelové závitové bezešvé běžné nízkotlaké DN 15</t>
  </si>
  <si>
    <t>-1230538415</t>
  </si>
  <si>
    <t>733222102</t>
  </si>
  <si>
    <t>Potrubí měděné polotvrdé spojované měkkým pájením D 15x1</t>
  </si>
  <si>
    <t>-742498797</t>
  </si>
  <si>
    <t>733222103</t>
  </si>
  <si>
    <t>Potrubí měděné polotvrdé spojované měkkým pájením D 18x1</t>
  </si>
  <si>
    <t>902604884</t>
  </si>
  <si>
    <t>733222104</t>
  </si>
  <si>
    <t>Potrubí měděné polotvrdé spojované měkkým pájením D 22x1</t>
  </si>
  <si>
    <t>-635342836</t>
  </si>
  <si>
    <t>998733202</t>
  </si>
  <si>
    <t>Přesun hmot procentní pro rozvody potrubí v objektech v do 12 m</t>
  </si>
  <si>
    <t>2084628082</t>
  </si>
  <si>
    <t>734001</t>
  </si>
  <si>
    <t>Kompletní dodávka amontáž termostatická hlavice</t>
  </si>
  <si>
    <t>-35767592</t>
  </si>
  <si>
    <t>734002</t>
  </si>
  <si>
    <t>Kompletní dodávka montáž připojení deskových těles</t>
  </si>
  <si>
    <t>-88832903</t>
  </si>
  <si>
    <t>734003</t>
  </si>
  <si>
    <t>Kompletní dodávka montáž připojení žebříků</t>
  </si>
  <si>
    <t>1382726726</t>
  </si>
  <si>
    <t>998734202</t>
  </si>
  <si>
    <t>Přesun hmot procentní pro armatury v objektech v do 12 m</t>
  </si>
  <si>
    <t>-745266401</t>
  </si>
  <si>
    <t>735152171</t>
  </si>
  <si>
    <t>Otopné těleso panelové  typ 10 VK výška/délka 600/400 mm</t>
  </si>
  <si>
    <t>-1320517465</t>
  </si>
  <si>
    <t>735152172</t>
  </si>
  <si>
    <t>Otopné těleso panelové  typ 10 VK výška/délka 600/500 mm</t>
  </si>
  <si>
    <t>1523983499</t>
  </si>
  <si>
    <t>735152174</t>
  </si>
  <si>
    <t>Otopné těleso panelové  typ 10 VK výška/délka 600/700 mm</t>
  </si>
  <si>
    <t>1253726796</t>
  </si>
  <si>
    <t>735152177</t>
  </si>
  <si>
    <t>Otopné těleso panelové  typ 10 VK výška/délka 600/1000 mm</t>
  </si>
  <si>
    <t>1567223819</t>
  </si>
  <si>
    <t>735152274</t>
  </si>
  <si>
    <t>Otopné těleso panelové Korado Radik Ventil Kompakt typ 11 VK výška/délka 600/700 mm</t>
  </si>
  <si>
    <t>-1062448950</t>
  </si>
  <si>
    <t>735152277</t>
  </si>
  <si>
    <t>Otopné těleso panelové Korado Radik Ventil Kompakt typ 11 VK výška/délka 600/1000 mm</t>
  </si>
  <si>
    <t>1330468444</t>
  </si>
  <si>
    <t>735152474</t>
  </si>
  <si>
    <t>Otopné těleso panelové typ 21 VK výška/délka 600/700 mm</t>
  </si>
  <si>
    <t>351339002</t>
  </si>
  <si>
    <t>735152477</t>
  </si>
  <si>
    <t>Otopné těleso panelové  typ 21 VK výška/délka 600/1000 mm</t>
  </si>
  <si>
    <t>-407253011</t>
  </si>
  <si>
    <t>735152478</t>
  </si>
  <si>
    <t>Otopné těleso panelové  typ 21 VK výška/délka 600/1100 mm</t>
  </si>
  <si>
    <t>1308637791</t>
  </si>
  <si>
    <t>735152574</t>
  </si>
  <si>
    <t>Otopné těleso panelové  typ 22 VK výška/délka 600/700 mm</t>
  </si>
  <si>
    <t>-1542290306</t>
  </si>
  <si>
    <t>735152577</t>
  </si>
  <si>
    <t>Otopné těleso panelové  typ 22 VK výška/délka 600/1000 mm</t>
  </si>
  <si>
    <t>1976959213</t>
  </si>
  <si>
    <t>735152586</t>
  </si>
  <si>
    <t>Otopné těleso panelové Korado Radik Ventil Kompakt typ 22 VK výška/délka 600/3000 mm</t>
  </si>
  <si>
    <t>-1111995433</t>
  </si>
  <si>
    <t>735164261</t>
  </si>
  <si>
    <t>Otopné těleso trubkové elektrické přímotopné výška/délka 1500/595 mm</t>
  </si>
  <si>
    <t>-570310407</t>
  </si>
  <si>
    <t>73599</t>
  </si>
  <si>
    <t xml:space="preserve">konvektor </t>
  </si>
  <si>
    <t>1034566890</t>
  </si>
  <si>
    <t>998735202</t>
  </si>
  <si>
    <t>Přesun hmot procentní pro otopná tělesa v objektech v do 12 m</t>
  </si>
  <si>
    <t>-1049831219</t>
  </si>
  <si>
    <t>Kontrola a úprava stáv. rozvodů ÚT v sousedním objektu</t>
  </si>
  <si>
    <t>647209548</t>
  </si>
  <si>
    <t>002-4 - Elektroinstalace</t>
  </si>
  <si>
    <t>D1 - Přípojková skříň</t>
  </si>
  <si>
    <t>D2 - Rozvaděč RE2 SCHRACK typ M2000 3U-24-S3</t>
  </si>
  <si>
    <t>D3 - Rozvaděč RB.1,RB.2, RB.3</t>
  </si>
  <si>
    <t>D4 - Rozvaděč R.kanc</t>
  </si>
  <si>
    <t>D5 - Rozvaděč R.spol</t>
  </si>
  <si>
    <t>D6 - Nosný systém, trubkování</t>
  </si>
  <si>
    <t>D7 - Kabely</t>
  </si>
  <si>
    <t>D8 - Přístroje</t>
  </si>
  <si>
    <t>D9 - Svítidla vč. zdrojů a recyklace</t>
  </si>
  <si>
    <t>D10 - Bleskosvod a uzemnění</t>
  </si>
  <si>
    <t>D11 - Strukturovaná kabeláž</t>
  </si>
  <si>
    <t>D12 - EZS</t>
  </si>
  <si>
    <t>D13 - Domácí telefony</t>
  </si>
  <si>
    <t>D14 - Autonomní požární hlásiče</t>
  </si>
  <si>
    <t>D15 - Revize, zkoušky, HZS</t>
  </si>
  <si>
    <t>D16 - Zemní práce</t>
  </si>
  <si>
    <t>STA</t>
  </si>
  <si>
    <t>Pol1</t>
  </si>
  <si>
    <t>SR402 zapuštěná, 4 sady poj. spodků , DCK Holoubkov</t>
  </si>
  <si>
    <t>Pol2</t>
  </si>
  <si>
    <t>Pojistková vložka 00</t>
  </si>
  <si>
    <t>Pol3</t>
  </si>
  <si>
    <t>Jistič 10kA - 25B/3</t>
  </si>
  <si>
    <t>Pol4</t>
  </si>
  <si>
    <t>Příprava pro měření</t>
  </si>
  <si>
    <t>Pol5</t>
  </si>
  <si>
    <t>Podružný materiál, svorky, vývodky atp.</t>
  </si>
  <si>
    <t>Pol6</t>
  </si>
  <si>
    <t>PEN</t>
  </si>
  <si>
    <t>Pol7</t>
  </si>
  <si>
    <t>L</t>
  </si>
  <si>
    <t>Pol8</t>
  </si>
  <si>
    <t>Oceloplechový rozvaděč RE2 zapuštěny, knstr.elektoměrová 3-24, 2řady</t>
  </si>
  <si>
    <t>Pol9</t>
  </si>
  <si>
    <t>Jistič 10kA - 6B/1</t>
  </si>
  <si>
    <t>Pol10</t>
  </si>
  <si>
    <t>Jistič 10kA - 16B/1</t>
  </si>
  <si>
    <t>Pol11</t>
  </si>
  <si>
    <t>Jistič 10kA - 16B/3</t>
  </si>
  <si>
    <t>Pol12</t>
  </si>
  <si>
    <t>Jistič 10kA - 10B/1</t>
  </si>
  <si>
    <t>Pol13</t>
  </si>
  <si>
    <t>LFI 16/1N/0,03 kombinace  chrániče a jističe</t>
  </si>
  <si>
    <t>Pol14</t>
  </si>
  <si>
    <t>Proudový chránič 4P 40A 30mA CDA440D</t>
  </si>
  <si>
    <t>Pol15</t>
  </si>
  <si>
    <t>svodič typ 1+2</t>
  </si>
  <si>
    <t>set</t>
  </si>
  <si>
    <t>Pol16</t>
  </si>
  <si>
    <t>ASN 32/3</t>
  </si>
  <si>
    <t>Pol17</t>
  </si>
  <si>
    <t>Zvonk. tr.</t>
  </si>
  <si>
    <t>Pol18</t>
  </si>
  <si>
    <t>PE</t>
  </si>
  <si>
    <t>Pol19</t>
  </si>
  <si>
    <t>N</t>
  </si>
  <si>
    <t>Pol20</t>
  </si>
  <si>
    <t>Pol21</t>
  </si>
  <si>
    <t>Podružný materiál, svorky, žlaby, vývodky, drátování ...</t>
  </si>
  <si>
    <t>Pol22</t>
  </si>
  <si>
    <t>Plast rozv. zapuštěný - rozměr podle výrobce, IP40/20</t>
  </si>
  <si>
    <t>Pol23</t>
  </si>
  <si>
    <t>Pol24</t>
  </si>
  <si>
    <t>Pol25</t>
  </si>
  <si>
    <t>Vypinač 25/3</t>
  </si>
  <si>
    <t>Pol26</t>
  </si>
  <si>
    <t>FX 32 sv. šedá</t>
  </si>
  <si>
    <t>Pol27</t>
  </si>
  <si>
    <t>KU 68-1901  KRABICE UNIVERZÁLNÍ</t>
  </si>
  <si>
    <t>Pol28</t>
  </si>
  <si>
    <t>KU 68-1902  KRABICE UNIVERZÁLNÍ</t>
  </si>
  <si>
    <t>Pol29</t>
  </si>
  <si>
    <t>KU 68-1903  KRABICE UNIVERZÁLNÍ</t>
  </si>
  <si>
    <t>Pol30</t>
  </si>
  <si>
    <t>KR 97/5  ROZVODKA KRABICOVÁ</t>
  </si>
  <si>
    <t>Pol31</t>
  </si>
  <si>
    <t>ABOX 040-L Krabice prázdná šedá</t>
  </si>
  <si>
    <t>Pol32</t>
  </si>
  <si>
    <t>WAGO 273-104 3x1-2,5 krabicová svorka</t>
  </si>
  <si>
    <t>Pol33</t>
  </si>
  <si>
    <t>WAGO 273-102 4x1-2,5 krabicová svorka</t>
  </si>
  <si>
    <t>Pol34</t>
  </si>
  <si>
    <t>WAGO 273-105 5x1-2,5 krabicová svorka</t>
  </si>
  <si>
    <t>Pol35</t>
  </si>
  <si>
    <t>CYKY-O 2x1.5</t>
  </si>
  <si>
    <t>Pol36</t>
  </si>
  <si>
    <t>CYKY-O 3x1.5</t>
  </si>
  <si>
    <t>Pol37</t>
  </si>
  <si>
    <t>CYKY-J 3x1.5</t>
  </si>
  <si>
    <t>Pol38</t>
  </si>
  <si>
    <t>CYKY-J 3x2.5</t>
  </si>
  <si>
    <t>Pol39</t>
  </si>
  <si>
    <t>CYKY-J 5x1.5</t>
  </si>
  <si>
    <t>Pol40</t>
  </si>
  <si>
    <t>CYKY-J 5x2.5</t>
  </si>
  <si>
    <t>Pol41</t>
  </si>
  <si>
    <t>CYKY-J 4x6</t>
  </si>
  <si>
    <t>Pol42</t>
  </si>
  <si>
    <t>CYKY-J 4x10</t>
  </si>
  <si>
    <t>Pol43</t>
  </si>
  <si>
    <t>CYKY-J 4x35</t>
  </si>
  <si>
    <t>Pol44</t>
  </si>
  <si>
    <t>AYKY 3x95+70</t>
  </si>
  <si>
    <t>Pol45</t>
  </si>
  <si>
    <t>CYY 1x4 zz</t>
  </si>
  <si>
    <t>Pol46</t>
  </si>
  <si>
    <t>1-YY 1x25 zž</t>
  </si>
  <si>
    <t>Pol47</t>
  </si>
  <si>
    <t>Ukončení vodiče do 2,5mm2</t>
  </si>
  <si>
    <t>Pol48</t>
  </si>
  <si>
    <t>Ukončení vodiče do 6mm2</t>
  </si>
  <si>
    <t>Pol49</t>
  </si>
  <si>
    <t>Ukončení vodiče do 10mm2</t>
  </si>
  <si>
    <t>Pol50</t>
  </si>
  <si>
    <t>Ukončení vodiče do 35mm2</t>
  </si>
  <si>
    <t>Pol51</t>
  </si>
  <si>
    <t>Ukončení kabelu smršťovací záklopkou 4x95mm2</t>
  </si>
  <si>
    <t>Pol52</t>
  </si>
  <si>
    <t>Ukončení kabelu smršťovací záklopkou 4x240mm2</t>
  </si>
  <si>
    <t>Pol53</t>
  </si>
  <si>
    <t>Kabelová spojka 4x95 mm2</t>
  </si>
  <si>
    <t>Pol54</t>
  </si>
  <si>
    <t>spínač č1, jednopólový, IP20, zapuštěný</t>
  </si>
  <si>
    <t>Pol55</t>
  </si>
  <si>
    <t>spínač č1, jednopólový, IP44, polozapuštěný</t>
  </si>
  <si>
    <t>Pol56</t>
  </si>
  <si>
    <t>spínač č5, sériový, IP20, zapuštěný</t>
  </si>
  <si>
    <t>Pol57</t>
  </si>
  <si>
    <t>spínač č6, střídavý, IP20, zapuštěný</t>
  </si>
  <si>
    <t>Pol58</t>
  </si>
  <si>
    <t>spínač č7, křížový, IP20, zapuštěný</t>
  </si>
  <si>
    <t>Pol59</t>
  </si>
  <si>
    <t>dvojitý přepínač střídavý IP20, zapuštěný</t>
  </si>
  <si>
    <t>Pol60</t>
  </si>
  <si>
    <t>ovladač 1/0, zapínací, IP40, zapuštěný</t>
  </si>
  <si>
    <t>Pol61</t>
  </si>
  <si>
    <t>ovladač 1/0S, zapínací se signál. doutnavkou, IP40, zapuštěný</t>
  </si>
  <si>
    <t>Pol62</t>
  </si>
  <si>
    <t>ovladač, žaluziový dvojitý, IP40, zapuštěný</t>
  </si>
  <si>
    <t>Pol63</t>
  </si>
  <si>
    <t>Detektor pohybu, IP44</t>
  </si>
  <si>
    <t>Pol64</t>
  </si>
  <si>
    <t>Domovní zvonek</t>
  </si>
  <si>
    <t>Pol65</t>
  </si>
  <si>
    <t>230V/16A, zásuvka TA, 2P+PE, IP20</t>
  </si>
  <si>
    <t>Pol66</t>
  </si>
  <si>
    <t>230V/16A, zásuvka dvojnásobná,  IP20</t>
  </si>
  <si>
    <t>Pol67</t>
  </si>
  <si>
    <t>230V/16A, zásuvka TA PO, 2P+PE s přep. ochr. , IP20</t>
  </si>
  <si>
    <t>Pol68</t>
  </si>
  <si>
    <t>230V/16A, zásuvka IP44 zapuštěná</t>
  </si>
  <si>
    <t>Pol69</t>
  </si>
  <si>
    <t>KEP04 časové relé</t>
  </si>
  <si>
    <t>Pol70</t>
  </si>
  <si>
    <t>A-SV. ZÁŘ. 2x18W, PŘISAZENÉ, S DETEKTOREM POHYBU, IP44, EL. PŘ.</t>
  </si>
  <si>
    <t>Pol71</t>
  </si>
  <si>
    <t>B-SV. ZÁŘ. 2x18W, PŘISAZENÉ, IP40, KRYT OPÁL, EL. PŘ.</t>
  </si>
  <si>
    <t>Pol72</t>
  </si>
  <si>
    <t>C-SV. ZÁŘ. 1x18W, PŘISAZENÉ, IP43, TŘ. II, KRYT OPÁL, EL. PŘ.</t>
  </si>
  <si>
    <t>Pol73</t>
  </si>
  <si>
    <t>D-SV. ZÁŘ. 2x36W, PŘISAZENÉ, IP40, KRYT PRIZMA, EL. PŘ.</t>
  </si>
  <si>
    <t>Pol74</t>
  </si>
  <si>
    <t>E-SV. ZÁŘ. 1x18W, PŘISAZENÉ, IP44, KRYT OPÁL, EL. PŘ.</t>
  </si>
  <si>
    <t>Pol75</t>
  </si>
  <si>
    <t>N-Sv. zář. 1x8W, s vlastním zdrojem, 1 hod, piktogram</t>
  </si>
  <si>
    <t>Pol76</t>
  </si>
  <si>
    <t>K-svítidlo kancelář dle vlastního výběru investora</t>
  </si>
  <si>
    <t>Pol77</t>
  </si>
  <si>
    <t>Objímka, žárovka E27, 40W/230V</t>
  </si>
  <si>
    <t>Pol78</t>
  </si>
  <si>
    <t>svorka spojovací SS</t>
  </si>
  <si>
    <t>Pol79</t>
  </si>
  <si>
    <t>svorka zkušební SZa</t>
  </si>
  <si>
    <t>Pol80</t>
  </si>
  <si>
    <t>svorka k jímací tyči SJ 1</t>
  </si>
  <si>
    <t>Pol81</t>
  </si>
  <si>
    <t>svorka k zemnící tyči SJ 2</t>
  </si>
  <si>
    <t>Pol82</t>
  </si>
  <si>
    <t>svorka na okapové žlaby SOa</t>
  </si>
  <si>
    <t>Pol83</t>
  </si>
  <si>
    <t>podpěra vedení na hřebenáče PV 15a</t>
  </si>
  <si>
    <t>Pol84</t>
  </si>
  <si>
    <t>podpěra vedení pod tašky PV 1h</t>
  </si>
  <si>
    <t>Pol85</t>
  </si>
  <si>
    <t>podpěra vedení pod tašky PV 11</t>
  </si>
  <si>
    <t>Pol86</t>
  </si>
  <si>
    <t>jímací tyč s rovným koncem 1,5 m, vč. upevnění</t>
  </si>
  <si>
    <t>Pol87</t>
  </si>
  <si>
    <t>ochranný úhelník OU 1,7 s držáky</t>
  </si>
  <si>
    <t>Pol88</t>
  </si>
  <si>
    <t>zemnící tyč ZT 1,5</t>
  </si>
  <si>
    <t>Pol89</t>
  </si>
  <si>
    <t>AlMgSi 8</t>
  </si>
  <si>
    <t>Pol90</t>
  </si>
  <si>
    <t>FeZn 10</t>
  </si>
  <si>
    <t>Pol91</t>
  </si>
  <si>
    <t>štítek označení Štítek.......</t>
  </si>
  <si>
    <t>Pol92</t>
  </si>
  <si>
    <t>Ekvipotencionální svorkovnice EPS 1 s krytem</t>
  </si>
  <si>
    <t>Pol93</t>
  </si>
  <si>
    <t>KO 125 pro SZ</t>
  </si>
  <si>
    <t>Pol94</t>
  </si>
  <si>
    <t>Pol95</t>
  </si>
  <si>
    <t>Datový rozvaděč</t>
  </si>
  <si>
    <t>Pol96</t>
  </si>
  <si>
    <t>zásuvka 2x RJ 45cat 6</t>
  </si>
  <si>
    <t>Pol97</t>
  </si>
  <si>
    <t>UTP 4p cat 6</t>
  </si>
  <si>
    <t>Pol98</t>
  </si>
  <si>
    <t>SYKFY 5x2x0,5</t>
  </si>
  <si>
    <t>Pol99</t>
  </si>
  <si>
    <t>trubka elektroinstalační</t>
  </si>
  <si>
    <t>Pol100</t>
  </si>
  <si>
    <t>krabice přístrojová KU 68</t>
  </si>
  <si>
    <t>Pol101</t>
  </si>
  <si>
    <t>krabice protahovací, odbočná KO 68</t>
  </si>
  <si>
    <t>Pol102</t>
  </si>
  <si>
    <t>krabice rozbočná KT250</t>
  </si>
  <si>
    <t>Pol103</t>
  </si>
  <si>
    <t>ústředna EZS komplet</t>
  </si>
  <si>
    <t>Pol104</t>
  </si>
  <si>
    <t>bezúdržbový AKU</t>
  </si>
  <si>
    <t>Pol105</t>
  </si>
  <si>
    <t>klávesnice LCD</t>
  </si>
  <si>
    <t>Pol106</t>
  </si>
  <si>
    <t>siréna venkovní zálohovaná</t>
  </si>
  <si>
    <t>Pol107</t>
  </si>
  <si>
    <t>detektor PIR</t>
  </si>
  <si>
    <t>Pol108</t>
  </si>
  <si>
    <t>kabel FTP (datový kabel sběrnice EZS)</t>
  </si>
  <si>
    <t>Pol109</t>
  </si>
  <si>
    <t>síťový napáječ</t>
  </si>
  <si>
    <t>Pol110</t>
  </si>
  <si>
    <t>dveřní komunikační panel 3.TL</t>
  </si>
  <si>
    <t>Pol111</t>
  </si>
  <si>
    <t>domácí telefon</t>
  </si>
  <si>
    <t>Pol112</t>
  </si>
  <si>
    <t>elektromagnetický zámek do zárubně</t>
  </si>
  <si>
    <t>Pol113</t>
  </si>
  <si>
    <t>kabel metalický telefonní (SYKFY 10x2x0,5)</t>
  </si>
  <si>
    <t>Pol114</t>
  </si>
  <si>
    <t>kabel metalický telefonní do země (TCEPKPFLE 3XN0,6)</t>
  </si>
  <si>
    <t>Pol115</t>
  </si>
  <si>
    <t>autonomní opticko-kouřový hlásič</t>
  </si>
  <si>
    <t>Pol116</t>
  </si>
  <si>
    <t>Dodavatelská dokumentace vč. projektu skutečného provedení</t>
  </si>
  <si>
    <t>hod</t>
  </si>
  <si>
    <t>Pol117</t>
  </si>
  <si>
    <t>Zednické výpomoci (průrazy, sekání, zapravení drážek ...)</t>
  </si>
  <si>
    <t>Pol118</t>
  </si>
  <si>
    <t>Demontáže stáv. zařízení</t>
  </si>
  <si>
    <t>Pol119</t>
  </si>
  <si>
    <t>Montáže</t>
  </si>
  <si>
    <t>Pol120</t>
  </si>
  <si>
    <t>Revize</t>
  </si>
  <si>
    <t>Pol121</t>
  </si>
  <si>
    <t>Kabelová rýha 35x80 vč. kabelového lože, fólie a záhozu</t>
  </si>
  <si>
    <t>Pol122</t>
  </si>
  <si>
    <t>Chránička Kopoflex d 63</t>
  </si>
  <si>
    <t>Pol123</t>
  </si>
  <si>
    <t>Osazení RE, SR</t>
  </si>
  <si>
    <t>SPOLEČNÁ TELEVIZNÍ ANTÉNA – nutno upřesnit podle použitého systému a druhu rozvodu</t>
  </si>
  <si>
    <t>Popis položky</t>
  </si>
  <si>
    <t>Počet</t>
  </si>
  <si>
    <t>Materiál/jedn.</t>
  </si>
  <si>
    <t>Montáž/jedn.</t>
  </si>
  <si>
    <t>Celkem</t>
  </si>
  <si>
    <t xml:space="preserve">Satelit s parabolou  s elektronickou částí (měniči pro pozemní příjem AM+FM) s rozvaděčem STA                                                                </t>
  </si>
  <si>
    <t>Anténní slučovač VHF + UHF</t>
  </si>
  <si>
    <t>Účastnická zásuvka koncová typ EU 3503</t>
  </si>
  <si>
    <t>Koaxiální kabel 75-5,6mm  (75 ohmů)</t>
  </si>
  <si>
    <t>002-5 - Vzduchotechnika</t>
  </si>
  <si>
    <t>M - Práce a dodávky M</t>
  </si>
  <si>
    <t xml:space="preserve">    24-M - Montáže vzduchotechnických zařízení</t>
  </si>
  <si>
    <t>1586961701</t>
  </si>
  <si>
    <t>Pozice</t>
  </si>
  <si>
    <t>Název</t>
  </si>
  <si>
    <t>Měrná jednotka</t>
  </si>
  <si>
    <t>Počet jednotek</t>
  </si>
  <si>
    <t>jednotková
cena</t>
  </si>
  <si>
    <t>cena celkem</t>
  </si>
  <si>
    <t>dodávka a montáž</t>
  </si>
  <si>
    <t>nástěný axiální ventilátor, Vod=150 m3/h při 20 Pa, Pmax=18 W, akustický tlak 33 dB(A), připojení Ø 125</t>
  </si>
  <si>
    <t>nástěný axiální ventilátor, Vod=50 m3/h při 24 Pa, Pmax=8 W, akustický tlak 27 dB(A), připojení Ø 100</t>
  </si>
  <si>
    <t>zpětná klapka Ø 125 z pozinkovaného plechu</t>
  </si>
  <si>
    <t>zpětná klapka Ø 100 z pozinkovaného plechu</t>
  </si>
  <si>
    <t>Ø125 vč. 15% tvarovek a spojovacích manžet</t>
  </si>
  <si>
    <t>bm</t>
  </si>
  <si>
    <t>Ø100 vč. 10% tvarovek a spojovacích manžet</t>
  </si>
  <si>
    <t>montážní a spotřební materiál</t>
  </si>
  <si>
    <t>spuštění a zaregulování systému</t>
  </si>
  <si>
    <t>CENA CELKEM (bez DPH)</t>
  </si>
  <si>
    <t>003 - Venkovní  plochy, oplocení</t>
  </si>
  <si>
    <t>Praha 10 Záběhlice</t>
  </si>
  <si>
    <t>Lesy hl. Města Prahy, Páčská 1885, Praha 10</t>
  </si>
  <si>
    <t>J. hmotnost_x005F_x000D_
[t]J. hmotnost_x005F_x000D_
[t]</t>
  </si>
  <si>
    <t>Hmotnost_x005F_x000D_
celkem [t]Hmotnost_x005F_x000D_
celkem [t]</t>
  </si>
  <si>
    <t>348001</t>
  </si>
  <si>
    <t>výměna vjezdové brány s křídlem vstupní branky - celková velikost 3 7000 x 2 000</t>
  </si>
  <si>
    <t>243621348</t>
  </si>
  <si>
    <t>cena zahrnuje kompletní provedení vč. likvidacece stáv. brány, povrchových úpravy a kotvení nových prvků apod.</t>
  </si>
  <si>
    <t>348401120R</t>
  </si>
  <si>
    <t>kompletní dodávka a montáž nové oplocení pletivo v. 1,8 m</t>
  </si>
  <si>
    <t>2133938713</t>
  </si>
  <si>
    <t>cena zahrnuje kompletní provedení - patky, sloupky, vzpěry, pletivo, vázací a napínací drát a ostatní příslušenství, pletivo a sloupky poplastované výška pletiva 1,8 m</t>
  </si>
  <si>
    <t>966002810</t>
  </si>
  <si>
    <t>Bourání plotů v 2,5 m tyčkových, laťkových, prkenných, z drátěného pletiva nebo plechu</t>
  </si>
  <si>
    <t>2030754265</t>
  </si>
  <si>
    <t>40*2+53</t>
  </si>
  <si>
    <t>oprava stávajcího betonového bazénku - očištění+hydroizolační nátěr</t>
  </si>
  <si>
    <t>1283765321</t>
  </si>
  <si>
    <t xml:space="preserve">cena zahrnuje kompletní provedení vč. případného vyspravení povrchu
cena zahrnuje kompletní provedení vč. případného vyspravení povrchu
</t>
  </si>
  <si>
    <t>(2+2)*2*1</t>
  </si>
  <si>
    <t>celková revitalizace zahrady - vykácení suchých keřů, prořezání, revitalizce trávníků</t>
  </si>
  <si>
    <t>-1221437900</t>
  </si>
  <si>
    <t>nový přípojkový pilíř elektro  vel. 500 x 1 800 x 2 000</t>
  </si>
  <si>
    <t>-49121199</t>
  </si>
  <si>
    <t>Cena zahrnuje kompletní provedení - základy,zdivo, povrchová úprava, zastřešení, poštovní schránka, kryt přípojných skříní</t>
  </si>
  <si>
    <t>783201811</t>
  </si>
  <si>
    <t>Odstranění nátěrů ze zámečnických konstrukcí oškrabáním</t>
  </si>
  <si>
    <t>-592320727</t>
  </si>
  <si>
    <t>"stávajcí ponechané oplocení"</t>
  </si>
  <si>
    <t>53*1,5*2</t>
  </si>
  <si>
    <t>783221121</t>
  </si>
  <si>
    <t>Nátěry syntetické KDK barva dražší matný povrch 1x antikorozní, 1x základní, 1x email</t>
  </si>
  <si>
    <t>1773283340</t>
  </si>
  <si>
    <r>
      <t>Elektroinstalační trubka PVC průměr 29 mm, včetně protahovaciho drátu CY4mm</t>
    </r>
    <r>
      <rPr>
        <vertAlign val="superscript"/>
        <sz val="8"/>
        <color indexed="8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</si>
</sst>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&quot; Kč&quot;"/>
    <numFmt numFmtId="169" formatCode="#,##0&quot; Kč&quot;"/>
    <numFmt numFmtId="170" formatCode="_-* #,##0.00&quot; Kč&quot;_-;\-* #,##0.00&quot; Kč&quot;_-;_-* \-??&quot; Kč&quot;_-;_-@_-"/>
  </numFmts>
  <fonts count="91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8"/>
      <name val="Trebuchet MS"/>
      <family val="2"/>
    </font>
    <font>
      <sz val="8"/>
      <color indexed="47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7"/>
      <color indexed="55"/>
      <name val="Trebuchet MS"/>
      <family val="2"/>
    </font>
    <font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54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6"/>
      <name val="Trebuchet MS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8"/>
      <color indexed="8"/>
      <name val="Arial CE"/>
      <family val="2"/>
    </font>
    <font>
      <b/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b/>
      <sz val="9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72" fillId="20" borderId="0" applyNumberFormat="0" applyBorder="0" applyAlignment="0" applyProtection="0"/>
    <xf numFmtId="0" fontId="73" fillId="21" borderId="2" applyNumberFormat="0" applyAlignment="0" applyProtection="0"/>
    <xf numFmtId="170" fontId="3" fillId="0" borderId="0" applyFill="0" applyBorder="0">
      <alignment vertical="top" wrapText="1"/>
      <protection locked="0"/>
    </xf>
    <xf numFmtId="42" fontId="0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6">
      <alignment horizontal="center" vertical="center" wrapText="1"/>
      <protection/>
    </xf>
    <xf numFmtId="0" fontId="0" fillId="23" borderId="7" applyNumberFormat="0" applyFont="0" applyAlignment="0" applyProtection="0"/>
    <xf numFmtId="9" fontId="0" fillId="0" borderId="0" applyFill="0" applyBorder="0" applyAlignment="0" applyProtection="0"/>
    <xf numFmtId="0" fontId="79" fillId="0" borderId="8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9" applyNumberFormat="0" applyAlignment="0" applyProtection="0"/>
    <xf numFmtId="0" fontId="83" fillId="26" borderId="9" applyNumberFormat="0" applyAlignment="0" applyProtection="0"/>
    <xf numFmtId="0" fontId="84" fillId="26" borderId="10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36">
      <alignment/>
      <protection/>
    </xf>
    <xf numFmtId="0" fontId="4" fillId="33" borderId="0" xfId="36" applyFont="1" applyFill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vertical="center"/>
      <protection/>
    </xf>
    <xf numFmtId="0" fontId="6" fillId="33" borderId="0" xfId="36" applyFont="1" applyFill="1" applyAlignment="1" applyProtection="1">
      <alignment horizontal="left" vertical="center"/>
      <protection/>
    </xf>
    <xf numFmtId="0" fontId="7" fillId="33" borderId="0" xfId="37" applyNumberFormat="1" applyFont="1" applyFill="1" applyBorder="1" applyAlignment="1" applyProtection="1">
      <alignment vertical="center"/>
      <protection/>
    </xf>
    <xf numFmtId="0" fontId="3" fillId="33" borderId="0" xfId="36" applyFill="1">
      <alignment/>
      <protection/>
    </xf>
    <xf numFmtId="0" fontId="4" fillId="33" borderId="0" xfId="36" applyFont="1" applyFill="1" applyAlignment="1">
      <alignment horizontal="left" vertical="center"/>
      <protection/>
    </xf>
    <xf numFmtId="0" fontId="4" fillId="0" borderId="0" xfId="36" applyFont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3" fillId="0" borderId="11" xfId="36" applyBorder="1">
      <alignment/>
      <protection/>
    </xf>
    <xf numFmtId="0" fontId="3" fillId="0" borderId="12" xfId="36" applyBorder="1">
      <alignment/>
      <protection/>
    </xf>
    <xf numFmtId="0" fontId="3" fillId="0" borderId="13" xfId="36" applyBorder="1">
      <alignment/>
      <protection/>
    </xf>
    <xf numFmtId="0" fontId="3" fillId="0" borderId="14" xfId="36" applyBorder="1">
      <alignment/>
      <protection/>
    </xf>
    <xf numFmtId="0" fontId="3" fillId="0" borderId="15" xfId="36" applyBorder="1">
      <alignment/>
      <protection/>
    </xf>
    <xf numFmtId="0" fontId="9" fillId="0" borderId="0" xfId="36" applyFont="1" applyAlignment="1">
      <alignment horizontal="left" vertical="center"/>
      <protection/>
    </xf>
    <xf numFmtId="0" fontId="3" fillId="0" borderId="0" xfId="36" applyBorder="1">
      <alignment/>
      <protection/>
    </xf>
    <xf numFmtId="0" fontId="11" fillId="0" borderId="0" xfId="36" applyFont="1" applyBorder="1" applyAlignment="1">
      <alignment horizontal="left" vertical="top"/>
      <protection/>
    </xf>
    <xf numFmtId="0" fontId="12" fillId="0" borderId="0" xfId="36" applyFont="1" applyBorder="1" applyAlignment="1">
      <alignment horizontal="left" vertical="center"/>
      <protection/>
    </xf>
    <xf numFmtId="0" fontId="13" fillId="0" borderId="0" xfId="36" applyFont="1" applyBorder="1" applyAlignment="1">
      <alignment horizontal="left" vertical="top"/>
      <protection/>
    </xf>
    <xf numFmtId="0" fontId="11" fillId="0" borderId="0" xfId="36" applyFont="1" applyBorder="1" applyAlignment="1">
      <alignment horizontal="left" vertical="center"/>
      <protection/>
    </xf>
    <xf numFmtId="0" fontId="3" fillId="0" borderId="16" xfId="36" applyBorder="1">
      <alignment/>
      <protection/>
    </xf>
    <xf numFmtId="0" fontId="14" fillId="0" borderId="0" xfId="36" applyFont="1" applyBorder="1" applyAlignment="1">
      <alignment horizontal="left" vertical="center"/>
      <protection/>
    </xf>
    <xf numFmtId="0" fontId="3" fillId="0" borderId="0" xfId="36" applyFont="1" applyAlignment="1">
      <alignment vertical="center"/>
      <protection/>
    </xf>
    <xf numFmtId="0" fontId="3" fillId="0" borderId="14" xfId="36" applyFont="1" applyBorder="1" applyAlignment="1">
      <alignment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15" xfId="36" applyFont="1" applyBorder="1" applyAlignment="1">
      <alignment vertical="center"/>
      <protection/>
    </xf>
    <xf numFmtId="0" fontId="15" fillId="0" borderId="17" xfId="36" applyFont="1" applyBorder="1" applyAlignment="1">
      <alignment horizontal="left" vertical="center"/>
      <protection/>
    </xf>
    <xf numFmtId="0" fontId="3" fillId="0" borderId="17" xfId="36" applyFont="1" applyBorder="1" applyAlignment="1">
      <alignment vertical="center"/>
      <protection/>
    </xf>
    <xf numFmtId="0" fontId="16" fillId="0" borderId="0" xfId="36" applyFont="1" applyAlignment="1">
      <alignment vertical="center"/>
      <protection/>
    </xf>
    <xf numFmtId="0" fontId="16" fillId="0" borderId="14" xfId="36" applyFont="1" applyBorder="1" applyAlignment="1">
      <alignment vertical="center"/>
      <protection/>
    </xf>
    <xf numFmtId="0" fontId="16" fillId="0" borderId="0" xfId="36" applyFont="1" applyBorder="1" applyAlignment="1">
      <alignment vertical="center"/>
      <protection/>
    </xf>
    <xf numFmtId="0" fontId="16" fillId="0" borderId="0" xfId="36" applyFont="1" applyBorder="1" applyAlignment="1">
      <alignment horizontal="left" vertical="center"/>
      <protection/>
    </xf>
    <xf numFmtId="164" fontId="16" fillId="0" borderId="0" xfId="36" applyNumberFormat="1" applyFont="1" applyBorder="1" applyAlignment="1">
      <alignment vertical="center"/>
      <protection/>
    </xf>
    <xf numFmtId="0" fontId="16" fillId="0" borderId="0" xfId="36" applyFont="1" applyBorder="1" applyAlignment="1">
      <alignment horizontal="center" vertical="center"/>
      <protection/>
    </xf>
    <xf numFmtId="0" fontId="16" fillId="0" borderId="15" xfId="36" applyFont="1" applyBorder="1" applyAlignment="1">
      <alignment vertical="center"/>
      <protection/>
    </xf>
    <xf numFmtId="0" fontId="3" fillId="34" borderId="0" xfId="36" applyFont="1" applyFill="1" applyBorder="1" applyAlignment="1">
      <alignment vertical="center"/>
      <protection/>
    </xf>
    <xf numFmtId="0" fontId="13" fillId="34" borderId="18" xfId="36" applyFont="1" applyFill="1" applyBorder="1" applyAlignment="1">
      <alignment horizontal="left" vertical="center"/>
      <protection/>
    </xf>
    <xf numFmtId="0" fontId="3" fillId="34" borderId="19" xfId="36" applyFont="1" applyFill="1" applyBorder="1" applyAlignment="1">
      <alignment vertical="center"/>
      <protection/>
    </xf>
    <xf numFmtId="0" fontId="13" fillId="34" borderId="19" xfId="36" applyFont="1" applyFill="1" applyBorder="1" applyAlignment="1">
      <alignment horizontal="center" vertical="center"/>
      <protection/>
    </xf>
    <xf numFmtId="0" fontId="18" fillId="0" borderId="20" xfId="36" applyFont="1" applyBorder="1" applyAlignment="1">
      <alignment horizontal="left" vertical="center"/>
      <protection/>
    </xf>
    <xf numFmtId="0" fontId="3" fillId="0" borderId="21" xfId="36" applyFont="1" applyBorder="1" applyAlignment="1">
      <alignment vertical="center"/>
      <protection/>
    </xf>
    <xf numFmtId="0" fontId="3" fillId="0" borderId="22" xfId="36" applyFont="1" applyBorder="1" applyAlignment="1">
      <alignment vertical="center"/>
      <protection/>
    </xf>
    <xf numFmtId="0" fontId="3" fillId="0" borderId="23" xfId="36" applyBorder="1">
      <alignment/>
      <protection/>
    </xf>
    <xf numFmtId="0" fontId="3" fillId="0" borderId="24" xfId="36" applyBorder="1">
      <alignment/>
      <protection/>
    </xf>
    <xf numFmtId="0" fontId="19" fillId="0" borderId="25" xfId="36" applyFont="1" applyBorder="1" applyAlignment="1">
      <alignment horizontal="left" vertical="center"/>
      <protection/>
    </xf>
    <xf numFmtId="0" fontId="3" fillId="0" borderId="26" xfId="36" applyFont="1" applyBorder="1" applyAlignment="1">
      <alignment vertical="center"/>
      <protection/>
    </xf>
    <xf numFmtId="0" fontId="19" fillId="0" borderId="26" xfId="36" applyFont="1" applyBorder="1" applyAlignment="1">
      <alignment horizontal="left" vertical="center"/>
      <protection/>
    </xf>
    <xf numFmtId="0" fontId="3" fillId="0" borderId="27" xfId="36" applyFont="1" applyBorder="1" applyAlignment="1">
      <alignment vertical="center"/>
      <protection/>
    </xf>
    <xf numFmtId="0" fontId="3" fillId="0" borderId="28" xfId="36" applyFont="1" applyBorder="1" applyAlignment="1">
      <alignment vertical="center"/>
      <protection/>
    </xf>
    <xf numFmtId="0" fontId="3" fillId="0" borderId="29" xfId="36" applyFont="1" applyBorder="1" applyAlignment="1">
      <alignment vertical="center"/>
      <protection/>
    </xf>
    <xf numFmtId="0" fontId="3" fillId="0" borderId="30" xfId="36" applyFont="1" applyBorder="1" applyAlignment="1">
      <alignment vertical="center"/>
      <protection/>
    </xf>
    <xf numFmtId="0" fontId="3" fillId="0" borderId="11" xfId="36" applyFont="1" applyBorder="1" applyAlignment="1">
      <alignment vertical="center"/>
      <protection/>
    </xf>
    <xf numFmtId="0" fontId="3" fillId="0" borderId="12" xfId="36" applyFont="1" applyBorder="1" applyAlignment="1">
      <alignment vertical="center"/>
      <protection/>
    </xf>
    <xf numFmtId="0" fontId="3" fillId="0" borderId="13" xfId="36" applyFont="1" applyBorder="1" applyAlignment="1">
      <alignment vertical="center"/>
      <protection/>
    </xf>
    <xf numFmtId="0" fontId="12" fillId="0" borderId="0" xfId="36" applyFont="1" applyAlignment="1">
      <alignment vertical="center"/>
      <protection/>
    </xf>
    <xf numFmtId="0" fontId="12" fillId="0" borderId="14" xfId="36" applyFont="1" applyBorder="1" applyAlignment="1">
      <alignment vertical="center"/>
      <protection/>
    </xf>
    <xf numFmtId="0" fontId="12" fillId="0" borderId="0" xfId="36" applyFont="1" applyBorder="1" applyAlignment="1">
      <alignment vertical="center"/>
      <protection/>
    </xf>
    <xf numFmtId="0" fontId="12" fillId="0" borderId="15" xfId="36" applyFont="1" applyBorder="1" applyAlignment="1">
      <alignment vertical="center"/>
      <protection/>
    </xf>
    <xf numFmtId="0" fontId="13" fillId="0" borderId="0" xfId="36" applyFont="1" applyAlignment="1">
      <alignment vertical="center"/>
      <protection/>
    </xf>
    <xf numFmtId="0" fontId="13" fillId="0" borderId="14" xfId="36" applyFont="1" applyBorder="1" applyAlignment="1">
      <alignment vertical="center"/>
      <protection/>
    </xf>
    <xf numFmtId="0" fontId="13" fillId="0" borderId="0" xfId="36" applyFont="1" applyBorder="1" applyAlignment="1">
      <alignment horizontal="left" vertical="center"/>
      <protection/>
    </xf>
    <xf numFmtId="0" fontId="13" fillId="0" borderId="0" xfId="36" applyFont="1" applyBorder="1" applyAlignment="1">
      <alignment vertical="center"/>
      <protection/>
    </xf>
    <xf numFmtId="0" fontId="13" fillId="0" borderId="15" xfId="36" applyFont="1" applyBorder="1" applyAlignment="1">
      <alignment vertical="center"/>
      <protection/>
    </xf>
    <xf numFmtId="0" fontId="20" fillId="0" borderId="0" xfId="36" applyFont="1" applyBorder="1" applyAlignment="1">
      <alignment vertical="center"/>
      <protection/>
    </xf>
    <xf numFmtId="165" fontId="12" fillId="0" borderId="0" xfId="36" applyNumberFormat="1" applyFont="1" applyBorder="1" applyAlignment="1">
      <alignment horizontal="left" vertical="center"/>
      <protection/>
    </xf>
    <xf numFmtId="0" fontId="3" fillId="0" borderId="24" xfId="36" applyFont="1" applyBorder="1" applyAlignment="1">
      <alignment vertical="center"/>
      <protection/>
    </xf>
    <xf numFmtId="0" fontId="3" fillId="35" borderId="19" xfId="36" applyFont="1" applyFill="1" applyBorder="1" applyAlignment="1">
      <alignment vertical="center"/>
      <protection/>
    </xf>
    <xf numFmtId="0" fontId="11" fillId="0" borderId="31" xfId="36" applyFont="1" applyBorder="1" applyAlignment="1">
      <alignment horizontal="center" vertical="center" wrapText="1"/>
      <protection/>
    </xf>
    <xf numFmtId="0" fontId="11" fillId="0" borderId="32" xfId="36" applyFont="1" applyBorder="1" applyAlignment="1">
      <alignment horizontal="center" vertical="center" wrapText="1"/>
      <protection/>
    </xf>
    <xf numFmtId="0" fontId="11" fillId="0" borderId="33" xfId="36" applyFont="1" applyBorder="1" applyAlignment="1">
      <alignment horizontal="center" vertical="center" wrapText="1"/>
      <protection/>
    </xf>
    <xf numFmtId="0" fontId="3" fillId="0" borderId="20" xfId="36" applyFont="1" applyBorder="1" applyAlignment="1">
      <alignment vertical="center"/>
      <protection/>
    </xf>
    <xf numFmtId="0" fontId="22" fillId="0" borderId="0" xfId="36" applyFont="1" applyBorder="1" applyAlignment="1">
      <alignment horizontal="left" vertical="center"/>
      <protection/>
    </xf>
    <xf numFmtId="0" fontId="22" fillId="0" borderId="0" xfId="36" applyFont="1" applyBorder="1" applyAlignment="1">
      <alignment vertical="center"/>
      <protection/>
    </xf>
    <xf numFmtId="4" fontId="21" fillId="0" borderId="23" xfId="36" applyNumberFormat="1" applyFont="1" applyBorder="1" applyAlignment="1">
      <alignment vertical="center"/>
      <protection/>
    </xf>
    <xf numFmtId="4" fontId="21" fillId="0" borderId="0" xfId="36" applyNumberFormat="1" applyFont="1" applyBorder="1" applyAlignment="1">
      <alignment vertical="center"/>
      <protection/>
    </xf>
    <xf numFmtId="166" fontId="21" fillId="0" borderId="0" xfId="36" applyNumberFormat="1" applyFont="1" applyBorder="1" applyAlignment="1">
      <alignment vertical="center"/>
      <protection/>
    </xf>
    <xf numFmtId="4" fontId="21" fillId="0" borderId="24" xfId="36" applyNumberFormat="1" applyFont="1" applyBorder="1" applyAlignment="1">
      <alignment vertical="center"/>
      <protection/>
    </xf>
    <xf numFmtId="0" fontId="13" fillId="0" borderId="0" xfId="36" applyFont="1" applyAlignment="1">
      <alignment horizontal="left" vertical="center"/>
      <protection/>
    </xf>
    <xf numFmtId="0" fontId="23" fillId="0" borderId="0" xfId="36" applyFont="1" applyAlignment="1">
      <alignment horizontal="left" vertical="center"/>
      <protection/>
    </xf>
    <xf numFmtId="0" fontId="24" fillId="0" borderId="0" xfId="37" applyNumberFormat="1" applyFont="1" applyFill="1" applyBorder="1" applyAlignment="1" applyProtection="1">
      <alignment horizontal="center" vertical="center"/>
      <protection/>
    </xf>
    <xf numFmtId="0" fontId="25" fillId="0" borderId="14" xfId="36" applyFont="1" applyBorder="1" applyAlignment="1">
      <alignment vertical="center"/>
      <protection/>
    </xf>
    <xf numFmtId="0" fontId="26" fillId="0" borderId="0" xfId="36" applyFont="1" applyBorder="1" applyAlignment="1">
      <alignment vertical="center"/>
      <protection/>
    </xf>
    <xf numFmtId="0" fontId="27" fillId="0" borderId="0" xfId="36" applyFont="1" applyBorder="1" applyAlignment="1">
      <alignment vertical="center"/>
      <protection/>
    </xf>
    <xf numFmtId="0" fontId="25" fillId="0" borderId="15" xfId="36" applyFont="1" applyBorder="1" applyAlignment="1">
      <alignment vertical="center"/>
      <protection/>
    </xf>
    <xf numFmtId="0" fontId="25" fillId="0" borderId="0" xfId="36" applyFont="1" applyAlignment="1">
      <alignment vertical="center"/>
      <protection/>
    </xf>
    <xf numFmtId="4" fontId="28" fillId="0" borderId="23" xfId="36" applyNumberFormat="1" applyFont="1" applyBorder="1" applyAlignment="1">
      <alignment vertical="center"/>
      <protection/>
    </xf>
    <xf numFmtId="4" fontId="28" fillId="0" borderId="0" xfId="36" applyNumberFormat="1" applyFont="1" applyBorder="1" applyAlignment="1">
      <alignment vertical="center"/>
      <protection/>
    </xf>
    <xf numFmtId="166" fontId="28" fillId="0" borderId="0" xfId="36" applyNumberFormat="1" applyFont="1" applyBorder="1" applyAlignment="1">
      <alignment vertical="center"/>
      <protection/>
    </xf>
    <xf numFmtId="4" fontId="28" fillId="0" borderId="24" xfId="36" applyNumberFormat="1" applyFont="1" applyBorder="1" applyAlignment="1">
      <alignment vertical="center"/>
      <protection/>
    </xf>
    <xf numFmtId="0" fontId="25" fillId="0" borderId="0" xfId="36" applyFont="1" applyAlignment="1">
      <alignment horizontal="left" vertical="center"/>
      <protection/>
    </xf>
    <xf numFmtId="0" fontId="5" fillId="0" borderId="14" xfId="36" applyFont="1" applyBorder="1" applyAlignment="1">
      <alignment vertical="center"/>
      <protection/>
    </xf>
    <xf numFmtId="0" fontId="29" fillId="0" borderId="0" xfId="36" applyFont="1" applyBorder="1" applyAlignment="1">
      <alignment vertical="center"/>
      <protection/>
    </xf>
    <xf numFmtId="0" fontId="5" fillId="0" borderId="15" xfId="36" applyFont="1" applyBorder="1" applyAlignment="1">
      <alignment vertical="center"/>
      <protection/>
    </xf>
    <xf numFmtId="0" fontId="5" fillId="0" borderId="0" xfId="36" applyFont="1" applyAlignment="1">
      <alignment vertical="center"/>
      <protection/>
    </xf>
    <xf numFmtId="4" fontId="19" fillId="0" borderId="23" xfId="36" applyNumberFormat="1" applyFont="1" applyBorder="1" applyAlignment="1">
      <alignment vertical="center"/>
      <protection/>
    </xf>
    <xf numFmtId="4" fontId="19" fillId="0" borderId="0" xfId="36" applyNumberFormat="1" applyFont="1" applyBorder="1" applyAlignment="1">
      <alignment vertical="center"/>
      <protection/>
    </xf>
    <xf numFmtId="166" fontId="19" fillId="0" borderId="0" xfId="36" applyNumberFormat="1" applyFont="1" applyBorder="1" applyAlignment="1">
      <alignment vertical="center"/>
      <protection/>
    </xf>
    <xf numFmtId="4" fontId="19" fillId="0" borderId="24" xfId="36" applyNumberFormat="1" applyFont="1" applyBorder="1" applyAlignment="1">
      <alignment vertical="center"/>
      <protection/>
    </xf>
    <xf numFmtId="0" fontId="5" fillId="0" borderId="0" xfId="36" applyFont="1" applyAlignment="1">
      <alignment horizontal="left" vertical="center"/>
      <protection/>
    </xf>
    <xf numFmtId="4" fontId="28" fillId="0" borderId="25" xfId="36" applyNumberFormat="1" applyFont="1" applyBorder="1" applyAlignment="1">
      <alignment vertical="center"/>
      <protection/>
    </xf>
    <xf numFmtId="4" fontId="28" fillId="0" borderId="26" xfId="36" applyNumberFormat="1" applyFont="1" applyBorder="1" applyAlignment="1">
      <alignment vertical="center"/>
      <protection/>
    </xf>
    <xf numFmtId="166" fontId="28" fillId="0" borderId="26" xfId="36" applyNumberFormat="1" applyFont="1" applyBorder="1" applyAlignment="1">
      <alignment vertical="center"/>
      <protection/>
    </xf>
    <xf numFmtId="4" fontId="28" fillId="0" borderId="27" xfId="36" applyNumberFormat="1" applyFont="1" applyBorder="1" applyAlignment="1">
      <alignment vertical="center"/>
      <protection/>
    </xf>
    <xf numFmtId="0" fontId="3" fillId="0" borderId="25" xfId="36" applyFont="1" applyBorder="1" applyAlignment="1">
      <alignment vertical="center"/>
      <protection/>
    </xf>
    <xf numFmtId="0" fontId="22" fillId="35" borderId="0" xfId="36" applyFont="1" applyFill="1" applyBorder="1" applyAlignment="1">
      <alignment horizontal="left" vertical="center"/>
      <protection/>
    </xf>
    <xf numFmtId="0" fontId="3" fillId="35" borderId="0" xfId="36" applyFont="1" applyFill="1" applyBorder="1" applyAlignment="1">
      <alignment vertical="center"/>
      <protection/>
    </xf>
    <xf numFmtId="0" fontId="3" fillId="33" borderId="0" xfId="36" applyFill="1" applyProtection="1">
      <alignment/>
      <protection/>
    </xf>
    <xf numFmtId="0" fontId="5" fillId="0" borderId="0" xfId="36" applyFont="1" applyBorder="1" applyAlignment="1">
      <alignment horizontal="left" vertical="center"/>
      <protection/>
    </xf>
    <xf numFmtId="0" fontId="15" fillId="0" borderId="0" xfId="36" applyFont="1" applyBorder="1" applyAlignment="1">
      <alignment horizontal="left" vertical="center"/>
      <protection/>
    </xf>
    <xf numFmtId="0" fontId="16" fillId="0" borderId="0" xfId="36" applyFont="1" applyBorder="1" applyAlignment="1">
      <alignment horizontal="right" vertical="center"/>
      <protection/>
    </xf>
    <xf numFmtId="0" fontId="13" fillId="35" borderId="18" xfId="36" applyFont="1" applyFill="1" applyBorder="1" applyAlignment="1">
      <alignment horizontal="left" vertical="center"/>
      <protection/>
    </xf>
    <xf numFmtId="0" fontId="13" fillId="35" borderId="19" xfId="36" applyFont="1" applyFill="1" applyBorder="1" applyAlignment="1">
      <alignment horizontal="right" vertical="center"/>
      <protection/>
    </xf>
    <xf numFmtId="0" fontId="13" fillId="35" borderId="19" xfId="36" applyFont="1" applyFill="1" applyBorder="1" applyAlignment="1">
      <alignment horizontal="center" vertical="center"/>
      <protection/>
    </xf>
    <xf numFmtId="0" fontId="31" fillId="0" borderId="0" xfId="36" applyFont="1" applyBorder="1" applyAlignment="1">
      <alignment horizontal="left" vertical="center"/>
      <protection/>
    </xf>
    <xf numFmtId="0" fontId="32" fillId="0" borderId="0" xfId="36" applyFont="1" applyAlignment="1">
      <alignment vertical="center"/>
      <protection/>
    </xf>
    <xf numFmtId="0" fontId="32" fillId="0" borderId="14" xfId="36" applyFont="1" applyBorder="1" applyAlignment="1">
      <alignment vertical="center"/>
      <protection/>
    </xf>
    <xf numFmtId="0" fontId="32" fillId="0" borderId="0" xfId="36" applyFont="1" applyBorder="1" applyAlignment="1">
      <alignment vertical="center"/>
      <protection/>
    </xf>
    <xf numFmtId="0" fontId="32" fillId="0" borderId="0" xfId="36" applyFont="1" applyBorder="1" applyAlignment="1">
      <alignment horizontal="left" vertical="center"/>
      <protection/>
    </xf>
    <xf numFmtId="0" fontId="32" fillId="0" borderId="15" xfId="36" applyFont="1" applyBorder="1" applyAlignment="1">
      <alignment vertical="center"/>
      <protection/>
    </xf>
    <xf numFmtId="0" fontId="29" fillId="0" borderId="0" xfId="36" applyFont="1" applyAlignment="1">
      <alignment vertical="center"/>
      <protection/>
    </xf>
    <xf numFmtId="0" fontId="29" fillId="0" borderId="14" xfId="36" applyFont="1" applyBorder="1" applyAlignment="1">
      <alignment vertical="center"/>
      <protection/>
    </xf>
    <xf numFmtId="0" fontId="29" fillId="0" borderId="0" xfId="36" applyFont="1" applyBorder="1" applyAlignment="1">
      <alignment horizontal="left" vertical="center"/>
      <protection/>
    </xf>
    <xf numFmtId="0" fontId="29" fillId="0" borderId="15" xfId="36" applyFont="1" applyBorder="1" applyAlignment="1">
      <alignment vertical="center"/>
      <protection/>
    </xf>
    <xf numFmtId="0" fontId="3" fillId="0" borderId="34" xfId="36" applyFont="1" applyBorder="1" applyAlignment="1">
      <alignment vertical="center"/>
      <protection/>
    </xf>
    <xf numFmtId="0" fontId="11" fillId="0" borderId="34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 wrapText="1"/>
      <protection/>
    </xf>
    <xf numFmtId="0" fontId="3" fillId="0" borderId="14" xfId="36" applyFont="1" applyBorder="1" applyAlignment="1">
      <alignment horizontal="center" vertical="center" wrapText="1"/>
      <protection/>
    </xf>
    <xf numFmtId="0" fontId="12" fillId="35" borderId="31" xfId="36" applyFont="1" applyFill="1" applyBorder="1" applyAlignment="1">
      <alignment horizontal="center" vertical="center" wrapText="1"/>
      <protection/>
    </xf>
    <xf numFmtId="0" fontId="12" fillId="35" borderId="32" xfId="36" applyFont="1" applyFill="1" applyBorder="1" applyAlignment="1">
      <alignment horizontal="center" vertical="center" wrapText="1"/>
      <protection/>
    </xf>
    <xf numFmtId="0" fontId="3" fillId="0" borderId="15" xfId="36" applyFont="1" applyBorder="1" applyAlignment="1">
      <alignment horizontal="center" vertical="center" wrapText="1"/>
      <protection/>
    </xf>
    <xf numFmtId="166" fontId="34" fillId="0" borderId="21" xfId="36" applyNumberFormat="1" applyFont="1" applyBorder="1" applyAlignment="1">
      <alignment/>
      <protection/>
    </xf>
    <xf numFmtId="166" fontId="34" fillId="0" borderId="22" xfId="36" applyNumberFormat="1" applyFont="1" applyBorder="1" applyAlignment="1">
      <alignment/>
      <protection/>
    </xf>
    <xf numFmtId="4" fontId="35" fillId="0" borderId="0" xfId="36" applyNumberFormat="1" applyFont="1" applyAlignment="1">
      <alignment vertical="center"/>
      <protection/>
    </xf>
    <xf numFmtId="0" fontId="36" fillId="0" borderId="0" xfId="36" applyFont="1" applyAlignment="1">
      <alignment/>
      <protection/>
    </xf>
    <xf numFmtId="0" fontId="36" fillId="0" borderId="14" xfId="36" applyFont="1" applyBorder="1" applyAlignment="1">
      <alignment/>
      <protection/>
    </xf>
    <xf numFmtId="0" fontId="36" fillId="0" borderId="0" xfId="36" applyFont="1" applyBorder="1" applyAlignment="1">
      <alignment/>
      <protection/>
    </xf>
    <xf numFmtId="0" fontId="32" fillId="0" borderId="0" xfId="36" applyFont="1" applyBorder="1" applyAlignment="1">
      <alignment horizontal="left"/>
      <protection/>
    </xf>
    <xf numFmtId="0" fontId="36" fillId="0" borderId="15" xfId="36" applyFont="1" applyBorder="1" applyAlignment="1">
      <alignment/>
      <protection/>
    </xf>
    <xf numFmtId="0" fontId="36" fillId="0" borderId="23" xfId="36" applyFont="1" applyBorder="1" applyAlignment="1">
      <alignment/>
      <protection/>
    </xf>
    <xf numFmtId="166" fontId="36" fillId="0" borderId="0" xfId="36" applyNumberFormat="1" applyFont="1" applyBorder="1" applyAlignment="1">
      <alignment/>
      <protection/>
    </xf>
    <xf numFmtId="166" fontId="36" fillId="0" borderId="24" xfId="36" applyNumberFormat="1" applyFont="1" applyBorder="1" applyAlignment="1">
      <alignment/>
      <protection/>
    </xf>
    <xf numFmtId="0" fontId="36" fillId="0" borderId="0" xfId="36" applyFont="1" applyAlignment="1">
      <alignment horizontal="left"/>
      <protection/>
    </xf>
    <xf numFmtId="0" fontId="36" fillId="0" borderId="0" xfId="36" applyFont="1" applyAlignment="1">
      <alignment horizontal="center"/>
      <protection/>
    </xf>
    <xf numFmtId="4" fontId="36" fillId="0" borderId="0" xfId="36" applyNumberFormat="1" applyFont="1" applyAlignment="1">
      <alignment vertical="center"/>
      <protection/>
    </xf>
    <xf numFmtId="0" fontId="29" fillId="0" borderId="0" xfId="36" applyFont="1" applyBorder="1" applyAlignment="1">
      <alignment horizontal="left"/>
      <protection/>
    </xf>
    <xf numFmtId="0" fontId="3" fillId="0" borderId="14" xfId="36" applyFont="1" applyBorder="1" applyAlignment="1" applyProtection="1">
      <alignment vertical="center"/>
      <protection locked="0"/>
    </xf>
    <xf numFmtId="0" fontId="3" fillId="0" borderId="34" xfId="36" applyFont="1" applyBorder="1" applyAlignment="1" applyProtection="1">
      <alignment horizontal="center" vertical="center"/>
      <protection locked="0"/>
    </xf>
    <xf numFmtId="49" fontId="3" fillId="0" borderId="34" xfId="36" applyNumberFormat="1" applyFont="1" applyBorder="1" applyAlignment="1" applyProtection="1">
      <alignment horizontal="left" vertical="center" wrapText="1"/>
      <protection locked="0"/>
    </xf>
    <xf numFmtId="0" fontId="3" fillId="0" borderId="34" xfId="36" applyFont="1" applyBorder="1" applyAlignment="1" applyProtection="1">
      <alignment horizontal="center" vertical="center" wrapText="1"/>
      <protection locked="0"/>
    </xf>
    <xf numFmtId="167" fontId="3" fillId="0" borderId="34" xfId="36" applyNumberFormat="1" applyFont="1" applyBorder="1" applyAlignment="1" applyProtection="1">
      <alignment vertical="center"/>
      <protection locked="0"/>
    </xf>
    <xf numFmtId="0" fontId="3" fillId="0" borderId="15" xfId="36" applyFont="1" applyBorder="1" applyAlignment="1" applyProtection="1">
      <alignment vertical="center"/>
      <protection locked="0"/>
    </xf>
    <xf numFmtId="0" fontId="16" fillId="0" borderId="34" xfId="36" applyFont="1" applyBorder="1" applyAlignment="1">
      <alignment horizontal="left" vertical="center"/>
      <protection/>
    </xf>
    <xf numFmtId="166" fontId="16" fillId="0" borderId="0" xfId="36" applyNumberFormat="1" applyFont="1" applyBorder="1" applyAlignment="1">
      <alignment vertical="center"/>
      <protection/>
    </xf>
    <xf numFmtId="166" fontId="16" fillId="0" borderId="24" xfId="36" applyNumberFormat="1" applyFont="1" applyBorder="1" applyAlignment="1">
      <alignment vertical="center"/>
      <protection/>
    </xf>
    <xf numFmtId="4" fontId="3" fillId="0" borderId="0" xfId="36" applyNumberFormat="1" applyFont="1" applyAlignment="1">
      <alignment vertical="center"/>
      <protection/>
    </xf>
    <xf numFmtId="0" fontId="38" fillId="0" borderId="0" xfId="36" applyFont="1" applyAlignment="1">
      <alignment horizontal="left" vertical="center"/>
      <protection/>
    </xf>
    <xf numFmtId="0" fontId="39" fillId="0" borderId="0" xfId="36" applyFont="1" applyAlignment="1">
      <alignment vertical="center"/>
      <protection/>
    </xf>
    <xf numFmtId="0" fontId="39" fillId="0" borderId="14" xfId="36" applyFont="1" applyBorder="1" applyAlignment="1">
      <alignment vertical="center"/>
      <protection/>
    </xf>
    <xf numFmtId="0" fontId="39" fillId="0" borderId="0" xfId="36" applyFont="1" applyBorder="1" applyAlignment="1">
      <alignment vertical="center"/>
      <protection/>
    </xf>
    <xf numFmtId="0" fontId="39" fillId="0" borderId="0" xfId="36" applyFont="1" applyBorder="1" applyAlignment="1">
      <alignment horizontal="left" vertical="center"/>
      <protection/>
    </xf>
    <xf numFmtId="0" fontId="39" fillId="0" borderId="15" xfId="36" applyFont="1" applyBorder="1" applyAlignment="1">
      <alignment vertical="center"/>
      <protection/>
    </xf>
    <xf numFmtId="0" fontId="39" fillId="0" borderId="23" xfId="36" applyFont="1" applyBorder="1" applyAlignment="1">
      <alignment vertical="center"/>
      <protection/>
    </xf>
    <xf numFmtId="0" fontId="39" fillId="0" borderId="24" xfId="36" applyFont="1" applyBorder="1" applyAlignment="1">
      <alignment vertical="center"/>
      <protection/>
    </xf>
    <xf numFmtId="0" fontId="39" fillId="0" borderId="0" xfId="36" applyFont="1" applyAlignment="1">
      <alignment horizontal="left" vertical="center"/>
      <protection/>
    </xf>
    <xf numFmtId="0" fontId="40" fillId="0" borderId="0" xfId="36" applyFont="1" applyAlignment="1">
      <alignment vertical="center"/>
      <protection/>
    </xf>
    <xf numFmtId="0" fontId="40" fillId="0" borderId="14" xfId="36" applyFont="1" applyBorder="1" applyAlignment="1">
      <alignment vertical="center"/>
      <protection/>
    </xf>
    <xf numFmtId="0" fontId="40" fillId="0" borderId="0" xfId="36" applyFont="1" applyBorder="1" applyAlignment="1">
      <alignment vertical="center"/>
      <protection/>
    </xf>
    <xf numFmtId="0" fontId="40" fillId="0" borderId="0" xfId="36" applyFont="1" applyBorder="1" applyAlignment="1">
      <alignment horizontal="left" vertical="center"/>
      <protection/>
    </xf>
    <xf numFmtId="167" fontId="40" fillId="0" borderId="0" xfId="36" applyNumberFormat="1" applyFont="1" applyBorder="1" applyAlignment="1">
      <alignment vertical="center"/>
      <protection/>
    </xf>
    <xf numFmtId="0" fontId="40" fillId="0" borderId="15" xfId="36" applyFont="1" applyBorder="1" applyAlignment="1">
      <alignment vertical="center"/>
      <protection/>
    </xf>
    <xf numFmtId="0" fontId="40" fillId="0" borderId="23" xfId="36" applyFont="1" applyBorder="1" applyAlignment="1">
      <alignment vertical="center"/>
      <protection/>
    </xf>
    <xf numFmtId="0" fontId="40" fillId="0" borderId="24" xfId="36" applyFont="1" applyBorder="1" applyAlignment="1">
      <alignment vertical="center"/>
      <protection/>
    </xf>
    <xf numFmtId="0" fontId="40" fillId="0" borderId="0" xfId="36" applyFont="1" applyAlignment="1">
      <alignment horizontal="left" vertical="center"/>
      <protection/>
    </xf>
    <xf numFmtId="0" fontId="41" fillId="0" borderId="0" xfId="36" applyFont="1" applyAlignment="1">
      <alignment vertical="center"/>
      <protection/>
    </xf>
    <xf numFmtId="0" fontId="41" fillId="0" borderId="14" xfId="36" applyFont="1" applyBorder="1" applyAlignment="1">
      <alignment vertical="center"/>
      <protection/>
    </xf>
    <xf numFmtId="0" fontId="41" fillId="0" borderId="0" xfId="36" applyFont="1" applyBorder="1" applyAlignment="1">
      <alignment vertical="center"/>
      <protection/>
    </xf>
    <xf numFmtId="0" fontId="41" fillId="0" borderId="0" xfId="36" applyFont="1" applyBorder="1" applyAlignment="1">
      <alignment horizontal="left" vertical="center"/>
      <protection/>
    </xf>
    <xf numFmtId="167" fontId="41" fillId="0" borderId="0" xfId="36" applyNumberFormat="1" applyFont="1" applyBorder="1" applyAlignment="1">
      <alignment vertical="center"/>
      <protection/>
    </xf>
    <xf numFmtId="0" fontId="41" fillId="0" borderId="15" xfId="36" applyFont="1" applyBorder="1" applyAlignment="1">
      <alignment vertical="center"/>
      <protection/>
    </xf>
    <xf numFmtId="0" fontId="41" fillId="0" borderId="23" xfId="36" applyFont="1" applyBorder="1" applyAlignment="1">
      <alignment vertical="center"/>
      <protection/>
    </xf>
    <xf numFmtId="0" fontId="41" fillId="0" borderId="24" xfId="36" applyFont="1" applyBorder="1" applyAlignment="1">
      <alignment vertical="center"/>
      <protection/>
    </xf>
    <xf numFmtId="0" fontId="41" fillId="0" borderId="0" xfId="36" applyFont="1" applyAlignment="1">
      <alignment horizontal="left" vertical="center"/>
      <protection/>
    </xf>
    <xf numFmtId="0" fontId="42" fillId="0" borderId="0" xfId="36" applyFont="1" applyAlignment="1">
      <alignment vertical="center"/>
      <protection/>
    </xf>
    <xf numFmtId="0" fontId="42" fillId="0" borderId="14" xfId="36" applyFont="1" applyBorder="1" applyAlignment="1">
      <alignment vertical="center"/>
      <protection/>
    </xf>
    <xf numFmtId="0" fontId="42" fillId="0" borderId="0" xfId="36" applyFont="1" applyBorder="1" applyAlignment="1">
      <alignment vertical="center"/>
      <protection/>
    </xf>
    <xf numFmtId="0" fontId="42" fillId="0" borderId="0" xfId="36" applyFont="1" applyBorder="1" applyAlignment="1">
      <alignment horizontal="left" vertical="center"/>
      <protection/>
    </xf>
    <xf numFmtId="167" fontId="42" fillId="0" borderId="0" xfId="36" applyNumberFormat="1" applyFont="1" applyBorder="1" applyAlignment="1">
      <alignment vertical="center"/>
      <protection/>
    </xf>
    <xf numFmtId="0" fontId="42" fillId="0" borderId="15" xfId="36" applyFont="1" applyBorder="1" applyAlignment="1">
      <alignment vertical="center"/>
      <protection/>
    </xf>
    <xf numFmtId="0" fontId="42" fillId="0" borderId="23" xfId="36" applyFont="1" applyBorder="1" applyAlignment="1">
      <alignment vertical="center"/>
      <protection/>
    </xf>
    <xf numFmtId="0" fontId="42" fillId="0" borderId="24" xfId="36" applyFont="1" applyBorder="1" applyAlignment="1">
      <alignment vertical="center"/>
      <protection/>
    </xf>
    <xf numFmtId="0" fontId="42" fillId="0" borderId="0" xfId="36" applyFont="1" applyAlignment="1">
      <alignment horizontal="left" vertical="center"/>
      <protection/>
    </xf>
    <xf numFmtId="0" fontId="43" fillId="0" borderId="34" xfId="36" applyFont="1" applyBorder="1" applyAlignment="1" applyProtection="1">
      <alignment horizontal="center" vertical="center"/>
      <protection locked="0"/>
    </xf>
    <xf numFmtId="49" fontId="43" fillId="0" borderId="34" xfId="36" applyNumberFormat="1" applyFont="1" applyBorder="1" applyAlignment="1" applyProtection="1">
      <alignment horizontal="left" vertical="center" wrapText="1"/>
      <protection locked="0"/>
    </xf>
    <xf numFmtId="0" fontId="43" fillId="0" borderId="34" xfId="36" applyFont="1" applyBorder="1" applyAlignment="1" applyProtection="1">
      <alignment horizontal="center" vertical="center" wrapText="1"/>
      <protection locked="0"/>
    </xf>
    <xf numFmtId="167" fontId="43" fillId="0" borderId="34" xfId="36" applyNumberFormat="1" applyFont="1" applyBorder="1" applyAlignment="1" applyProtection="1">
      <alignment vertical="center"/>
      <protection locked="0"/>
    </xf>
    <xf numFmtId="0" fontId="3" fillId="0" borderId="23" xfId="36" applyFont="1" applyBorder="1" applyAlignment="1">
      <alignment vertical="center"/>
      <protection/>
    </xf>
    <xf numFmtId="0" fontId="3" fillId="36" borderId="34" xfId="36" applyFont="1" applyFill="1" applyBorder="1" applyAlignment="1" applyProtection="1">
      <alignment horizontal="center" vertical="center"/>
      <protection locked="0"/>
    </xf>
    <xf numFmtId="0" fontId="43" fillId="36" borderId="34" xfId="36" applyFont="1" applyFill="1" applyBorder="1" applyAlignment="1" applyProtection="1">
      <alignment horizontal="center" vertical="center"/>
      <protection locked="0"/>
    </xf>
    <xf numFmtId="0" fontId="16" fillId="0" borderId="26" xfId="36" applyFont="1" applyBorder="1" applyAlignment="1">
      <alignment horizontal="center" vertical="center"/>
      <protection/>
    </xf>
    <xf numFmtId="166" fontId="16" fillId="0" borderId="26" xfId="36" applyNumberFormat="1" applyFont="1" applyBorder="1" applyAlignment="1">
      <alignment vertical="center"/>
      <protection/>
    </xf>
    <xf numFmtId="166" fontId="16" fillId="0" borderId="27" xfId="36" applyNumberFormat="1" applyFont="1" applyBorder="1" applyAlignment="1">
      <alignment vertical="center"/>
      <protection/>
    </xf>
    <xf numFmtId="0" fontId="1" fillId="0" borderId="0" xfId="48">
      <alignment/>
      <protection/>
    </xf>
    <xf numFmtId="0" fontId="2" fillId="0" borderId="0" xfId="48" applyFont="1" applyAlignment="1">
      <alignment horizontal="right"/>
      <protection/>
    </xf>
    <xf numFmtId="0" fontId="1" fillId="0" borderId="0" xfId="48" applyAlignment="1">
      <alignment/>
      <protection/>
    </xf>
    <xf numFmtId="0" fontId="0" fillId="0" borderId="0" xfId="0" applyAlignment="1">
      <alignment vertical="top"/>
    </xf>
    <xf numFmtId="49" fontId="44" fillId="0" borderId="35" xfId="50" applyNumberFormat="1" applyFont="1" applyFill="1" applyBorder="1" applyAlignment="1">
      <alignment horizontal="center" vertical="center" wrapText="1"/>
      <protection/>
    </xf>
    <xf numFmtId="0" fontId="44" fillId="0" borderId="36" xfId="50" applyFont="1" applyFill="1" applyBorder="1" applyAlignment="1">
      <alignment horizontal="center" vertical="center"/>
      <protection/>
    </xf>
    <xf numFmtId="0" fontId="44" fillId="0" borderId="36" xfId="50" applyFont="1" applyFill="1" applyBorder="1" applyAlignment="1">
      <alignment horizontal="center" vertical="center" wrapText="1"/>
      <protection/>
    </xf>
    <xf numFmtId="3" fontId="44" fillId="0" borderId="36" xfId="50" applyNumberFormat="1" applyFont="1" applyFill="1" applyBorder="1" applyAlignment="1">
      <alignment horizontal="center" vertical="center" wrapText="1"/>
      <protection/>
    </xf>
    <xf numFmtId="170" fontId="44" fillId="0" borderId="36" xfId="40" applyFont="1" applyFill="1" applyBorder="1" applyAlignment="1" applyProtection="1">
      <alignment horizontal="center" vertical="center" wrapText="1"/>
      <protection/>
    </xf>
    <xf numFmtId="170" fontId="44" fillId="0" borderId="37" xfId="40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170" fontId="5" fillId="0" borderId="39" xfId="40" applyFont="1" applyFill="1" applyBorder="1" applyAlignment="1" applyProtection="1">
      <alignment vertical="center"/>
      <protection/>
    </xf>
    <xf numFmtId="170" fontId="5" fillId="0" borderId="40" xfId="40" applyFont="1" applyFill="1" applyBorder="1" applyAlignment="1" applyProtection="1">
      <alignment vertical="center"/>
      <protection/>
    </xf>
    <xf numFmtId="170" fontId="5" fillId="0" borderId="41" xfId="40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170" fontId="5" fillId="0" borderId="43" xfId="40" applyFont="1" applyFill="1" applyBorder="1" applyAlignment="1" applyProtection="1">
      <alignment vertical="center"/>
      <protection/>
    </xf>
    <xf numFmtId="170" fontId="5" fillId="0" borderId="44" xfId="40" applyFont="1" applyFill="1" applyBorder="1" applyAlignment="1" applyProtection="1">
      <alignment vertical="center"/>
      <protection/>
    </xf>
    <xf numFmtId="170" fontId="5" fillId="0" borderId="45" xfId="40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 wrapText="1"/>
      <protection/>
    </xf>
    <xf numFmtId="170" fontId="5" fillId="0" borderId="46" xfId="40" applyFont="1" applyFill="1" applyBorder="1" applyAlignment="1" applyProtection="1">
      <alignment vertical="center"/>
      <protection/>
    </xf>
    <xf numFmtId="170" fontId="5" fillId="0" borderId="18" xfId="40" applyFont="1" applyFill="1" applyBorder="1" applyAlignment="1" applyProtection="1">
      <alignment vertical="center"/>
      <protection/>
    </xf>
    <xf numFmtId="170" fontId="5" fillId="0" borderId="47" xfId="40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170" fontId="5" fillId="0" borderId="49" xfId="40" applyFont="1" applyFill="1" applyBorder="1" applyAlignment="1" applyProtection="1">
      <alignment vertical="center"/>
      <protection/>
    </xf>
    <xf numFmtId="170" fontId="5" fillId="0" borderId="50" xfId="40" applyFont="1" applyFill="1" applyBorder="1" applyAlignment="1" applyProtection="1">
      <alignment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170" fontId="5" fillId="0" borderId="53" xfId="40" applyFont="1" applyFill="1" applyBorder="1" applyAlignment="1" applyProtection="1">
      <alignment vertical="center"/>
      <protection/>
    </xf>
    <xf numFmtId="170" fontId="15" fillId="0" borderId="54" xfId="40" applyFont="1" applyFill="1" applyBorder="1" applyAlignment="1" applyProtection="1">
      <alignment vertical="center"/>
      <protection/>
    </xf>
    <xf numFmtId="49" fontId="45" fillId="0" borderId="38" xfId="0" applyNumberFormat="1" applyFont="1" applyFill="1" applyBorder="1" applyAlignment="1" applyProtection="1">
      <alignment horizontal="center" vertical="center"/>
      <protection/>
    </xf>
    <xf numFmtId="0" fontId="45" fillId="0" borderId="49" xfId="0" applyFont="1" applyFill="1" applyBorder="1" applyAlignment="1" applyProtection="1">
      <alignment vertical="center" wrapText="1"/>
      <protection/>
    </xf>
    <xf numFmtId="0" fontId="45" fillId="0" borderId="49" xfId="0" applyFont="1" applyFill="1" applyBorder="1" applyAlignment="1" applyProtection="1">
      <alignment horizontal="center" vertical="center"/>
      <protection/>
    </xf>
    <xf numFmtId="49" fontId="45" fillId="0" borderId="49" xfId="0" applyNumberFormat="1" applyFont="1" applyFill="1" applyBorder="1" applyAlignment="1" applyProtection="1">
      <alignment horizontal="center" vertical="center"/>
      <protection/>
    </xf>
    <xf numFmtId="170" fontId="45" fillId="0" borderId="49" xfId="40" applyFont="1" applyFill="1" applyBorder="1" applyAlignment="1" applyProtection="1">
      <alignment vertical="center"/>
      <protection/>
    </xf>
    <xf numFmtId="170" fontId="45" fillId="0" borderId="55" xfId="40" applyFont="1" applyFill="1" applyBorder="1" applyAlignment="1" applyProtection="1">
      <alignment vertical="center"/>
      <protection/>
    </xf>
    <xf numFmtId="0" fontId="40" fillId="0" borderId="25" xfId="36" applyFont="1" applyBorder="1" applyAlignment="1">
      <alignment vertical="center"/>
      <protection/>
    </xf>
    <xf numFmtId="0" fontId="40" fillId="0" borderId="26" xfId="36" applyFont="1" applyBorder="1" applyAlignment="1">
      <alignment vertical="center"/>
      <protection/>
    </xf>
    <xf numFmtId="0" fontId="40" fillId="0" borderId="27" xfId="36" applyFont="1" applyBorder="1" applyAlignment="1">
      <alignment vertical="center"/>
      <protection/>
    </xf>
    <xf numFmtId="0" fontId="9" fillId="0" borderId="0" xfId="36" applyFont="1" applyBorder="1" applyAlignment="1">
      <alignment horizontal="center" vertical="center"/>
      <protection/>
    </xf>
    <xf numFmtId="0" fontId="9" fillId="37" borderId="0" xfId="36" applyFont="1" applyFill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/>
      <protection/>
    </xf>
    <xf numFmtId="0" fontId="12" fillId="0" borderId="0" xfId="36" applyFont="1" applyBorder="1" applyAlignment="1">
      <alignment horizontal="left" vertical="center"/>
      <protection/>
    </xf>
    <xf numFmtId="0" fontId="13" fillId="0" borderId="0" xfId="36" applyFont="1" applyBorder="1" applyAlignment="1">
      <alignment horizontal="left" vertical="top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" fontId="5" fillId="0" borderId="0" xfId="36" applyNumberFormat="1" applyFont="1" applyBorder="1" applyAlignment="1">
      <alignment vertical="center"/>
      <protection/>
    </xf>
    <xf numFmtId="4" fontId="15" fillId="0" borderId="17" xfId="36" applyNumberFormat="1" applyFont="1" applyBorder="1" applyAlignment="1">
      <alignment vertical="center"/>
      <protection/>
    </xf>
    <xf numFmtId="164" fontId="16" fillId="0" borderId="0" xfId="36" applyNumberFormat="1" applyFont="1" applyBorder="1" applyAlignment="1">
      <alignment vertical="center"/>
      <protection/>
    </xf>
    <xf numFmtId="4" fontId="17" fillId="0" borderId="0" xfId="36" applyNumberFormat="1" applyFont="1" applyBorder="1" applyAlignment="1">
      <alignment vertical="center"/>
      <protection/>
    </xf>
    <xf numFmtId="0" fontId="13" fillId="34" borderId="19" xfId="36" applyFont="1" applyFill="1" applyBorder="1" applyAlignment="1">
      <alignment horizontal="left" vertical="center"/>
      <protection/>
    </xf>
    <xf numFmtId="4" fontId="13" fillId="34" borderId="56" xfId="36" applyNumberFormat="1" applyFont="1" applyFill="1" applyBorder="1" applyAlignment="1">
      <alignment vertical="center"/>
      <protection/>
    </xf>
    <xf numFmtId="0" fontId="13" fillId="0" borderId="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vertical="center"/>
      <protection/>
    </xf>
    <xf numFmtId="0" fontId="21" fillId="0" borderId="20" xfId="36" applyFont="1" applyBorder="1" applyAlignment="1">
      <alignment horizontal="center" vertical="center"/>
      <protection/>
    </xf>
    <xf numFmtId="0" fontId="12" fillId="35" borderId="18" xfId="36" applyFont="1" applyFill="1" applyBorder="1" applyAlignment="1">
      <alignment horizontal="center" vertical="center"/>
      <protection/>
    </xf>
    <xf numFmtId="0" fontId="12" fillId="35" borderId="19" xfId="36" applyFont="1" applyFill="1" applyBorder="1" applyAlignment="1">
      <alignment horizontal="center" vertical="center"/>
      <protection/>
    </xf>
    <xf numFmtId="0" fontId="12" fillId="35" borderId="56" xfId="36" applyFont="1" applyFill="1" applyBorder="1" applyAlignment="1">
      <alignment horizontal="center" vertical="center"/>
      <protection/>
    </xf>
    <xf numFmtId="4" fontId="22" fillId="0" borderId="0" xfId="36" applyNumberFormat="1" applyFont="1" applyBorder="1" applyAlignment="1">
      <alignment horizontal="right" vertical="center"/>
      <protection/>
    </xf>
    <xf numFmtId="4" fontId="22" fillId="0" borderId="0" xfId="36" applyNumberFormat="1" applyFont="1" applyBorder="1" applyAlignment="1">
      <alignment vertical="center"/>
      <protection/>
    </xf>
    <xf numFmtId="0" fontId="26" fillId="0" borderId="0" xfId="36" applyFont="1" applyBorder="1" applyAlignment="1">
      <alignment horizontal="left" vertical="center" wrapText="1"/>
      <protection/>
    </xf>
    <xf numFmtId="4" fontId="27" fillId="0" borderId="0" xfId="36" applyNumberFormat="1" applyFont="1" applyBorder="1" applyAlignment="1">
      <alignment vertical="center"/>
      <protection/>
    </xf>
    <xf numFmtId="4" fontId="27" fillId="0" borderId="0" xfId="36" applyNumberFormat="1" applyFont="1" applyBorder="1" applyAlignment="1">
      <alignment horizontal="right" vertical="center"/>
      <protection/>
    </xf>
    <xf numFmtId="0" fontId="30" fillId="0" borderId="0" xfId="36" applyFont="1" applyBorder="1" applyAlignment="1">
      <alignment horizontal="left" vertical="center" wrapText="1"/>
      <protection/>
    </xf>
    <xf numFmtId="4" fontId="29" fillId="0" borderId="0" xfId="36" applyNumberFormat="1" applyFont="1" applyBorder="1" applyAlignment="1">
      <alignment vertical="center"/>
      <protection/>
    </xf>
    <xf numFmtId="4" fontId="22" fillId="35" borderId="0" xfId="36" applyNumberFormat="1" applyFont="1" applyFill="1" applyBorder="1" applyAlignment="1">
      <alignment vertical="center"/>
      <protection/>
    </xf>
    <xf numFmtId="0" fontId="7" fillId="33" borderId="0" xfId="37" applyNumberFormat="1" applyFont="1" applyFill="1" applyBorder="1" applyAlignment="1" applyProtection="1">
      <alignment horizontal="center" vertical="center"/>
      <protection/>
    </xf>
    <xf numFmtId="0" fontId="11" fillId="0" borderId="0" xfId="36" applyFont="1" applyBorder="1" applyAlignment="1">
      <alignment horizontal="left" vertical="center" wrapText="1"/>
      <protection/>
    </xf>
    <xf numFmtId="165" fontId="12" fillId="0" borderId="0" xfId="36" applyNumberFormat="1" applyFont="1" applyBorder="1" applyAlignment="1">
      <alignment horizontal="left" vertical="center"/>
      <protection/>
    </xf>
    <xf numFmtId="4" fontId="15" fillId="0" borderId="0" xfId="36" applyNumberFormat="1" applyFont="1" applyBorder="1" applyAlignment="1">
      <alignment vertical="center"/>
      <protection/>
    </xf>
    <xf numFmtId="4" fontId="16" fillId="0" borderId="0" xfId="36" applyNumberFormat="1" applyFont="1" applyBorder="1" applyAlignment="1">
      <alignment vertical="center"/>
      <protection/>
    </xf>
    <xf numFmtId="4" fontId="13" fillId="35" borderId="56" xfId="36" applyNumberFormat="1" applyFont="1" applyFill="1" applyBorder="1" applyAlignment="1">
      <alignment vertical="center"/>
      <protection/>
    </xf>
    <xf numFmtId="0" fontId="12" fillId="35" borderId="0" xfId="36" applyFont="1" applyFill="1" applyBorder="1" applyAlignment="1">
      <alignment horizontal="center" vertical="center"/>
      <protection/>
    </xf>
    <xf numFmtId="4" fontId="32" fillId="0" borderId="0" xfId="36" applyNumberFormat="1" applyFont="1" applyBorder="1" applyAlignment="1">
      <alignment vertical="center"/>
      <protection/>
    </xf>
    <xf numFmtId="4" fontId="31" fillId="0" borderId="0" xfId="36" applyNumberFormat="1" applyFont="1" applyBorder="1" applyAlignment="1">
      <alignment vertical="center"/>
      <protection/>
    </xf>
    <xf numFmtId="0" fontId="12" fillId="35" borderId="32" xfId="36" applyFont="1" applyFill="1" applyBorder="1" applyAlignment="1">
      <alignment horizontal="center" vertical="center" wrapText="1"/>
      <protection/>
    </xf>
    <xf numFmtId="0" fontId="33" fillId="35" borderId="32" xfId="36" applyFont="1" applyFill="1" applyBorder="1" applyAlignment="1">
      <alignment horizontal="center" vertical="center" wrapText="1"/>
      <protection/>
    </xf>
    <xf numFmtId="0" fontId="12" fillId="35" borderId="33" xfId="36" applyFont="1" applyFill="1" applyBorder="1" applyAlignment="1">
      <alignment horizontal="center" vertical="center" wrapText="1"/>
      <protection/>
    </xf>
    <xf numFmtId="4" fontId="22" fillId="0" borderId="21" xfId="36" applyNumberFormat="1" applyFont="1" applyBorder="1" applyAlignment="1">
      <alignment/>
      <protection/>
    </xf>
    <xf numFmtId="4" fontId="32" fillId="0" borderId="0" xfId="36" applyNumberFormat="1" applyFont="1" applyBorder="1" applyAlignment="1">
      <alignment/>
      <protection/>
    </xf>
    <xf numFmtId="4" fontId="29" fillId="0" borderId="26" xfId="36" applyNumberFormat="1" applyFont="1" applyBorder="1" applyAlignment="1">
      <alignment/>
      <protection/>
    </xf>
    <xf numFmtId="0" fontId="3" fillId="0" borderId="34" xfId="36" applyFont="1" applyBorder="1" applyAlignment="1" applyProtection="1">
      <alignment horizontal="left" vertical="center" wrapText="1"/>
      <protection locked="0"/>
    </xf>
    <xf numFmtId="4" fontId="3" fillId="0" borderId="34" xfId="36" applyNumberFormat="1" applyFont="1" applyBorder="1" applyAlignment="1" applyProtection="1">
      <alignment vertical="center"/>
      <protection locked="0"/>
    </xf>
    <xf numFmtId="4" fontId="32" fillId="0" borderId="21" xfId="36" applyNumberFormat="1" applyFont="1" applyBorder="1" applyAlignment="1">
      <alignment/>
      <protection/>
    </xf>
    <xf numFmtId="0" fontId="37" fillId="0" borderId="21" xfId="36" applyFont="1" applyBorder="1" applyAlignment="1">
      <alignment vertical="center" wrapText="1"/>
      <protection/>
    </xf>
    <xf numFmtId="0" fontId="39" fillId="0" borderId="21" xfId="36" applyFont="1" applyBorder="1" applyAlignment="1">
      <alignment horizontal="left" vertical="center" wrapText="1"/>
      <protection/>
    </xf>
    <xf numFmtId="0" fontId="40" fillId="0" borderId="0" xfId="36" applyFont="1" applyBorder="1" applyAlignment="1">
      <alignment horizontal="left" vertical="center" wrapText="1"/>
      <protection/>
    </xf>
    <xf numFmtId="0" fontId="41" fillId="0" borderId="0" xfId="36" applyFont="1" applyBorder="1" applyAlignment="1">
      <alignment horizontal="left" vertical="center" wrapText="1"/>
      <protection/>
    </xf>
    <xf numFmtId="0" fontId="39" fillId="0" borderId="0" xfId="36" applyFont="1" applyBorder="1" applyAlignment="1">
      <alignment horizontal="left" vertical="center" wrapText="1"/>
      <protection/>
    </xf>
    <xf numFmtId="0" fontId="42" fillId="0" borderId="0" xfId="36" applyFont="1" applyBorder="1" applyAlignment="1">
      <alignment horizontal="left" vertical="center" wrapText="1"/>
      <protection/>
    </xf>
    <xf numFmtId="0" fontId="40" fillId="0" borderId="21" xfId="36" applyFont="1" applyBorder="1" applyAlignment="1">
      <alignment horizontal="left" vertical="center" wrapText="1"/>
      <protection/>
    </xf>
    <xf numFmtId="4" fontId="29" fillId="0" borderId="32" xfId="36" applyNumberFormat="1" applyFont="1" applyBorder="1" applyAlignment="1">
      <alignment/>
      <protection/>
    </xf>
    <xf numFmtId="0" fontId="43" fillId="0" borderId="34" xfId="36" applyFont="1" applyBorder="1" applyAlignment="1" applyProtection="1">
      <alignment horizontal="left" vertical="center" wrapText="1"/>
      <protection locked="0"/>
    </xf>
    <xf numFmtId="4" fontId="43" fillId="0" borderId="34" xfId="36" applyNumberFormat="1" applyFont="1" applyBorder="1" applyAlignment="1" applyProtection="1">
      <alignment vertical="center"/>
      <protection locked="0"/>
    </xf>
    <xf numFmtId="4" fontId="32" fillId="0" borderId="32" xfId="36" applyNumberFormat="1" applyFont="1" applyBorder="1" applyAlignment="1">
      <alignment/>
      <protection/>
    </xf>
    <xf numFmtId="0" fontId="3" fillId="0" borderId="34" xfId="36" applyFont="1" applyBorder="1" applyAlignment="1" applyProtection="1">
      <alignment horizontal="left" vertical="center" wrapText="1"/>
      <protection locked="0"/>
    </xf>
    <xf numFmtId="4" fontId="32" fillId="0" borderId="26" xfId="36" applyNumberFormat="1" applyFont="1" applyBorder="1" applyAlignment="1">
      <alignment/>
      <protection/>
    </xf>
    <xf numFmtId="49" fontId="44" fillId="0" borderId="57" xfId="50" applyNumberFormat="1" applyFont="1" applyFill="1" applyBorder="1" applyAlignment="1">
      <alignment horizontal="center" vertical="center" wrapText="1"/>
      <protection/>
    </xf>
    <xf numFmtId="0" fontId="86" fillId="37" borderId="11" xfId="48" applyFont="1" applyFill="1" applyBorder="1" applyAlignment="1">
      <alignment/>
      <protection/>
    </xf>
    <xf numFmtId="0" fontId="87" fillId="37" borderId="12" xfId="48" applyFont="1" applyFill="1" applyBorder="1" applyAlignment="1">
      <alignment/>
      <protection/>
    </xf>
    <xf numFmtId="0" fontId="87" fillId="37" borderId="12" xfId="48" applyFont="1" applyFill="1" applyBorder="1" applyAlignment="1">
      <alignment horizontal="right"/>
      <protection/>
    </xf>
    <xf numFmtId="0" fontId="87" fillId="37" borderId="13" xfId="48" applyFont="1" applyFill="1" applyBorder="1" applyAlignment="1">
      <alignment horizontal="right"/>
      <protection/>
    </xf>
    <xf numFmtId="0" fontId="87" fillId="0" borderId="0" xfId="48" applyFont="1" applyAlignment="1">
      <alignment/>
      <protection/>
    </xf>
    <xf numFmtId="0" fontId="88" fillId="0" borderId="36" xfId="48" applyFont="1" applyFill="1" applyBorder="1" applyAlignment="1">
      <alignment/>
      <protection/>
    </xf>
    <xf numFmtId="0" fontId="88" fillId="0" borderId="36" xfId="48" applyFont="1" applyFill="1" applyBorder="1" applyAlignment="1">
      <alignment horizontal="right"/>
      <protection/>
    </xf>
    <xf numFmtId="0" fontId="88" fillId="0" borderId="36" xfId="48" applyFont="1" applyFill="1" applyBorder="1" applyAlignment="1">
      <alignment horizontal="left"/>
      <protection/>
    </xf>
    <xf numFmtId="0" fontId="89" fillId="0" borderId="36" xfId="49" applyFont="1" applyBorder="1" applyAlignment="1">
      <alignment horizontal="left" wrapText="1" shrinkToFit="1"/>
      <protection/>
    </xf>
    <xf numFmtId="0" fontId="89" fillId="0" borderId="36" xfId="49" applyFont="1" applyBorder="1" applyAlignment="1">
      <alignment horizontal="right"/>
      <protection/>
    </xf>
    <xf numFmtId="0" fontId="89" fillId="0" borderId="36" xfId="49" applyFont="1" applyBorder="1" applyAlignment="1">
      <alignment horizontal="left"/>
      <protection/>
    </xf>
    <xf numFmtId="168" fontId="89" fillId="38" borderId="36" xfId="49" applyNumberFormat="1" applyFont="1" applyFill="1" applyBorder="1" applyAlignment="1">
      <alignment horizontal="right"/>
      <protection/>
    </xf>
    <xf numFmtId="168" fontId="89" fillId="38" borderId="36" xfId="48" applyNumberFormat="1" applyFont="1" applyFill="1" applyBorder="1" applyAlignment="1">
      <alignment horizontal="right"/>
      <protection/>
    </xf>
    <xf numFmtId="168" fontId="89" fillId="0" borderId="36" xfId="49" applyNumberFormat="1" applyFont="1" applyBorder="1" applyAlignment="1">
      <alignment horizontal="right"/>
      <protection/>
    </xf>
    <xf numFmtId="168" fontId="89" fillId="0" borderId="36" xfId="48" applyNumberFormat="1" applyFont="1" applyBorder="1" applyAlignment="1">
      <alignment horizontal="right"/>
      <protection/>
    </xf>
    <xf numFmtId="0" fontId="89" fillId="0" borderId="36" xfId="49" applyFont="1" applyFill="1" applyBorder="1" applyAlignment="1">
      <alignment horizontal="left" wrapText="1" shrinkToFit="1"/>
      <protection/>
    </xf>
    <xf numFmtId="0" fontId="90" fillId="0" borderId="58" xfId="48" applyFont="1" applyFill="1" applyBorder="1" applyAlignment="1">
      <alignment horizontal="left"/>
      <protection/>
    </xf>
    <xf numFmtId="168" fontId="90" fillId="0" borderId="59" xfId="48" applyNumberFormat="1" applyFont="1" applyFill="1" applyBorder="1" applyAlignment="1">
      <alignment horizontal="right"/>
      <protection/>
    </xf>
    <xf numFmtId="169" fontId="90" fillId="0" borderId="59" xfId="48" applyNumberFormat="1" applyFont="1" applyFill="1" applyBorder="1" applyAlignment="1">
      <alignment horizontal="right"/>
      <protection/>
    </xf>
    <xf numFmtId="168" fontId="90" fillId="37" borderId="59" xfId="48" applyNumberFormat="1" applyFont="1" applyFill="1" applyBorder="1" applyAlignment="1">
      <alignment horizontal="right"/>
      <protection/>
    </xf>
    <xf numFmtId="169" fontId="90" fillId="37" borderId="60" xfId="48" applyNumberFormat="1" applyFont="1" applyFill="1" applyBorder="1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" xfId="49"/>
    <cellStyle name="Podhlavička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AE682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0"/>
  <sheetViews>
    <sheetView showGridLines="0" zoomScalePageLayoutView="0" workbookViewId="0" topLeftCell="A1">
      <pane ySplit="1" topLeftCell="A82" activePane="bottomLeft" state="frozen"/>
      <selection pane="topLeft" activeCell="A1" sqref="A1"/>
      <selection pane="bottomLeft" activeCell="AN92" sqref="AN92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1.8515625" style="1" customWidth="1"/>
    <col min="34" max="34" width="2.57421875" style="1" customWidth="1"/>
    <col min="35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.2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7109375" style="1" customWidth="1"/>
    <col min="71" max="89" width="0" style="1" hidden="1" customWidth="1"/>
    <col min="90" max="16384" width="6.7109375" style="1" customWidth="1"/>
  </cols>
  <sheetData>
    <row r="1" spans="1:73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3:72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R2" s="251" t="s">
        <v>7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9" t="s">
        <v>8</v>
      </c>
      <c r="BT2" s="9" t="s">
        <v>9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ht="36.75" customHeight="1">
      <c r="B4" s="13"/>
      <c r="C4" s="252" t="s">
        <v>11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14"/>
      <c r="AS4" s="15" t="s">
        <v>12</v>
      </c>
      <c r="BS4" s="9" t="s">
        <v>13</v>
      </c>
    </row>
    <row r="5" spans="2:71" ht="14.25" customHeight="1">
      <c r="B5" s="13"/>
      <c r="C5" s="16"/>
      <c r="D5" s="17" t="s">
        <v>14</v>
      </c>
      <c r="E5" s="16"/>
      <c r="F5" s="16"/>
      <c r="G5" s="16"/>
      <c r="H5" s="16"/>
      <c r="I5" s="16"/>
      <c r="J5" s="16"/>
      <c r="K5" s="253" t="s">
        <v>15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16"/>
      <c r="AQ5" s="14"/>
      <c r="BS5" s="9" t="s">
        <v>8</v>
      </c>
    </row>
    <row r="6" spans="2:71" ht="36.75" customHeight="1">
      <c r="B6" s="13"/>
      <c r="C6" s="16"/>
      <c r="D6" s="19" t="s">
        <v>16</v>
      </c>
      <c r="E6" s="16"/>
      <c r="F6" s="16"/>
      <c r="G6" s="16"/>
      <c r="H6" s="16"/>
      <c r="I6" s="16"/>
      <c r="J6" s="16"/>
      <c r="K6" s="254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16"/>
      <c r="AQ6" s="14"/>
      <c r="BS6" s="9" t="s">
        <v>8</v>
      </c>
    </row>
    <row r="7" spans="2:71" ht="14.25" customHeight="1">
      <c r="B7" s="13"/>
      <c r="C7" s="16"/>
      <c r="D7" s="20" t="s">
        <v>18</v>
      </c>
      <c r="E7" s="16"/>
      <c r="F7" s="16"/>
      <c r="G7" s="16"/>
      <c r="H7" s="16"/>
      <c r="I7" s="16"/>
      <c r="J7" s="16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" t="s">
        <v>19</v>
      </c>
      <c r="AL7" s="16"/>
      <c r="AM7" s="16"/>
      <c r="AN7" s="18"/>
      <c r="AO7" s="16"/>
      <c r="AP7" s="16"/>
      <c r="AQ7" s="14"/>
      <c r="BS7" s="9" t="s">
        <v>8</v>
      </c>
    </row>
    <row r="8" spans="2:71" ht="14.25" customHeight="1">
      <c r="B8" s="13"/>
      <c r="C8" s="16"/>
      <c r="D8" s="20" t="s">
        <v>20</v>
      </c>
      <c r="E8" s="16"/>
      <c r="F8" s="16"/>
      <c r="G8" s="16"/>
      <c r="H8" s="16"/>
      <c r="I8" s="16"/>
      <c r="J8" s="16"/>
      <c r="K8" s="18" t="s">
        <v>21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0" t="s">
        <v>22</v>
      </c>
      <c r="AL8" s="16"/>
      <c r="AM8" s="16"/>
      <c r="AN8" s="18" t="s">
        <v>23</v>
      </c>
      <c r="AO8" s="16"/>
      <c r="AP8" s="16"/>
      <c r="AQ8" s="14"/>
      <c r="BS8" s="9" t="s">
        <v>8</v>
      </c>
    </row>
    <row r="9" spans="2:71" ht="14.25" customHeight="1"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4"/>
      <c r="BS9" s="9" t="s">
        <v>8</v>
      </c>
    </row>
    <row r="10" spans="2:71" ht="14.25" customHeight="1">
      <c r="B10" s="13"/>
      <c r="C10" s="16"/>
      <c r="D10" s="20" t="s">
        <v>24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" t="s">
        <v>25</v>
      </c>
      <c r="AL10" s="16"/>
      <c r="AM10" s="16"/>
      <c r="AN10" s="18"/>
      <c r="AO10" s="16"/>
      <c r="AP10" s="16"/>
      <c r="AQ10" s="14"/>
      <c r="BS10" s="9" t="s">
        <v>8</v>
      </c>
    </row>
    <row r="11" spans="2:71" ht="18" customHeight="1">
      <c r="B11" s="13"/>
      <c r="C11" s="16"/>
      <c r="D11" s="16"/>
      <c r="E11" s="18" t="s">
        <v>26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0" t="s">
        <v>27</v>
      </c>
      <c r="AL11" s="16"/>
      <c r="AM11" s="16"/>
      <c r="AN11" s="18"/>
      <c r="AO11" s="16"/>
      <c r="AP11" s="16"/>
      <c r="AQ11" s="14"/>
      <c r="BS11" s="9" t="s">
        <v>8</v>
      </c>
    </row>
    <row r="12" spans="2:71" ht="6.75" customHeight="1"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4"/>
      <c r="BS12" s="9" t="s">
        <v>8</v>
      </c>
    </row>
    <row r="13" spans="2:71" ht="14.25" customHeight="1">
      <c r="B13" s="13"/>
      <c r="C13" s="16"/>
      <c r="D13" s="20" t="s">
        <v>28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0" t="s">
        <v>25</v>
      </c>
      <c r="AL13" s="16"/>
      <c r="AM13" s="16"/>
      <c r="AN13" s="18"/>
      <c r="AO13" s="16"/>
      <c r="AP13" s="16"/>
      <c r="AQ13" s="14"/>
      <c r="BS13" s="9" t="s">
        <v>8</v>
      </c>
    </row>
    <row r="14" spans="2:71" ht="15">
      <c r="B14" s="13"/>
      <c r="C14" s="16"/>
      <c r="D14" s="16"/>
      <c r="E14" s="18" t="s">
        <v>29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0" t="s">
        <v>27</v>
      </c>
      <c r="AL14" s="16"/>
      <c r="AM14" s="16"/>
      <c r="AN14" s="18"/>
      <c r="AO14" s="16"/>
      <c r="AP14" s="16"/>
      <c r="AQ14" s="14"/>
      <c r="BS14" s="9" t="s">
        <v>8</v>
      </c>
    </row>
    <row r="15" spans="2:71" ht="6.75" customHeight="1"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4"/>
      <c r="BS15" s="9" t="s">
        <v>5</v>
      </c>
    </row>
    <row r="16" spans="2:71" ht="14.25" customHeight="1">
      <c r="B16" s="13"/>
      <c r="C16" s="16"/>
      <c r="D16" s="20" t="s">
        <v>30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0" t="s">
        <v>25</v>
      </c>
      <c r="AL16" s="16"/>
      <c r="AM16" s="16"/>
      <c r="AN16" s="18"/>
      <c r="AO16" s="16"/>
      <c r="AP16" s="16"/>
      <c r="AQ16" s="14"/>
      <c r="BS16" s="9" t="s">
        <v>5</v>
      </c>
    </row>
    <row r="17" spans="2:71" ht="18" customHeight="1">
      <c r="B17" s="13"/>
      <c r="C17" s="16"/>
      <c r="D17" s="16"/>
      <c r="E17" s="18" t="s">
        <v>31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0" t="s">
        <v>27</v>
      </c>
      <c r="AL17" s="16"/>
      <c r="AM17" s="16"/>
      <c r="AN17" s="18"/>
      <c r="AO17" s="16"/>
      <c r="AP17" s="16"/>
      <c r="AQ17" s="14"/>
      <c r="BS17" s="9" t="s">
        <v>32</v>
      </c>
    </row>
    <row r="18" spans="2:71" ht="6.75" customHeight="1"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4"/>
      <c r="BS18" s="9" t="s">
        <v>8</v>
      </c>
    </row>
    <row r="19" spans="2:71" ht="14.25" customHeight="1">
      <c r="B19" s="13"/>
      <c r="C19" s="16"/>
      <c r="D19" s="20" t="s">
        <v>33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0" t="s">
        <v>25</v>
      </c>
      <c r="AL19" s="16"/>
      <c r="AM19" s="16"/>
      <c r="AN19" s="18"/>
      <c r="AO19" s="16"/>
      <c r="AP19" s="16"/>
      <c r="AQ19" s="14"/>
      <c r="BS19" s="9" t="s">
        <v>8</v>
      </c>
    </row>
    <row r="20" spans="2:43" ht="18" customHeight="1">
      <c r="B20" s="13"/>
      <c r="C20" s="16"/>
      <c r="D20" s="16"/>
      <c r="E20" s="18" t="s">
        <v>34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0" t="s">
        <v>27</v>
      </c>
      <c r="AL20" s="16"/>
      <c r="AM20" s="16"/>
      <c r="AN20" s="18"/>
      <c r="AO20" s="16"/>
      <c r="AP20" s="16"/>
      <c r="AQ20" s="14"/>
    </row>
    <row r="21" spans="2:43" ht="6.75" customHeight="1"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4"/>
    </row>
    <row r="22" spans="2:43" ht="15">
      <c r="B22" s="13"/>
      <c r="C22" s="16"/>
      <c r="D22" s="20" t="s">
        <v>35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4"/>
    </row>
    <row r="23" spans="2:43" ht="22.5" customHeight="1">
      <c r="B23" s="13"/>
      <c r="C23" s="16"/>
      <c r="D23" s="16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16"/>
      <c r="AP23" s="16"/>
      <c r="AQ23" s="14"/>
    </row>
    <row r="24" spans="2:43" ht="6.75" customHeight="1"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4"/>
    </row>
    <row r="25" spans="2:43" ht="6.75" customHeight="1">
      <c r="B25" s="13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6"/>
      <c r="AQ25" s="14"/>
    </row>
    <row r="26" spans="2:43" ht="14.25" customHeight="1">
      <c r="B26" s="13"/>
      <c r="C26" s="16"/>
      <c r="D26" s="22" t="s">
        <v>36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56">
        <f>ROUND(AG87,2)</f>
        <v>0</v>
      </c>
      <c r="AL26" s="256"/>
      <c r="AM26" s="256"/>
      <c r="AN26" s="256"/>
      <c r="AO26" s="256"/>
      <c r="AP26" s="16"/>
      <c r="AQ26" s="14"/>
    </row>
    <row r="27" spans="2:43" ht="14.25" customHeight="1">
      <c r="B27" s="13"/>
      <c r="C27" s="16"/>
      <c r="D27" s="22" t="s">
        <v>37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56">
        <f>ROUND(AG97,2)</f>
        <v>0</v>
      </c>
      <c r="AL27" s="256"/>
      <c r="AM27" s="256"/>
      <c r="AN27" s="256"/>
      <c r="AO27" s="256"/>
      <c r="AP27" s="16"/>
      <c r="AQ27" s="14"/>
    </row>
    <row r="28" spans="2:43" s="23" customFormat="1" ht="6.75" customHeight="1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</row>
    <row r="29" spans="2:43" s="23" customFormat="1" ht="25.5" customHeight="1">
      <c r="B29" s="24"/>
      <c r="C29" s="25"/>
      <c r="D29" s="27" t="s">
        <v>38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57">
        <f>ROUND(AK26+AK27,2)</f>
        <v>0</v>
      </c>
      <c r="AL29" s="257"/>
      <c r="AM29" s="257"/>
      <c r="AN29" s="257"/>
      <c r="AO29" s="257"/>
      <c r="AP29" s="25"/>
      <c r="AQ29" s="26"/>
    </row>
    <row r="30" spans="2:43" s="23" customFormat="1" ht="6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</row>
    <row r="31" spans="2:43" s="29" customFormat="1" ht="14.25" customHeight="1">
      <c r="B31" s="30"/>
      <c r="C31" s="31"/>
      <c r="D31" s="32" t="s">
        <v>39</v>
      </c>
      <c r="E31" s="31"/>
      <c r="F31" s="32" t="s">
        <v>40</v>
      </c>
      <c r="G31" s="31"/>
      <c r="H31" s="31"/>
      <c r="I31" s="31"/>
      <c r="J31" s="31"/>
      <c r="K31" s="31"/>
      <c r="L31" s="258">
        <v>0.21</v>
      </c>
      <c r="M31" s="258"/>
      <c r="N31" s="258"/>
      <c r="O31" s="258"/>
      <c r="P31" s="31"/>
      <c r="Q31" s="31"/>
      <c r="R31" s="31"/>
      <c r="S31" s="31"/>
      <c r="T31" s="34" t="s">
        <v>41</v>
      </c>
      <c r="U31" s="31"/>
      <c r="V31" s="31"/>
      <c r="W31" s="259">
        <f>ROUND(AZ87+SUM(CD98),2)</f>
        <v>0</v>
      </c>
      <c r="X31" s="259"/>
      <c r="Y31" s="259"/>
      <c r="Z31" s="259"/>
      <c r="AA31" s="259"/>
      <c r="AB31" s="259"/>
      <c r="AC31" s="259"/>
      <c r="AD31" s="259"/>
      <c r="AE31" s="259"/>
      <c r="AF31" s="31"/>
      <c r="AG31" s="31"/>
      <c r="AH31" s="31"/>
      <c r="AI31" s="31"/>
      <c r="AJ31" s="31"/>
      <c r="AK31" s="259">
        <f>ROUND(AV87+SUM(BY98),2)</f>
        <v>0</v>
      </c>
      <c r="AL31" s="259"/>
      <c r="AM31" s="259"/>
      <c r="AN31" s="259"/>
      <c r="AO31" s="259"/>
      <c r="AP31" s="31"/>
      <c r="AQ31" s="35"/>
    </row>
    <row r="32" spans="2:43" s="29" customFormat="1" ht="14.25" customHeight="1">
      <c r="B32" s="30"/>
      <c r="C32" s="31"/>
      <c r="D32" s="31"/>
      <c r="E32" s="31"/>
      <c r="F32" s="32" t="s">
        <v>42</v>
      </c>
      <c r="G32" s="31"/>
      <c r="H32" s="31"/>
      <c r="I32" s="31"/>
      <c r="J32" s="31"/>
      <c r="K32" s="31"/>
      <c r="L32" s="258">
        <v>0.15</v>
      </c>
      <c r="M32" s="258"/>
      <c r="N32" s="258"/>
      <c r="O32" s="258"/>
      <c r="P32" s="31"/>
      <c r="Q32" s="31"/>
      <c r="R32" s="31"/>
      <c r="S32" s="31"/>
      <c r="T32" s="34" t="s">
        <v>41</v>
      </c>
      <c r="U32" s="31"/>
      <c r="V32" s="31"/>
      <c r="W32" s="259">
        <f>ROUND(BA87+SUM(CE98),2)</f>
        <v>0</v>
      </c>
      <c r="X32" s="259"/>
      <c r="Y32" s="259"/>
      <c r="Z32" s="259"/>
      <c r="AA32" s="259"/>
      <c r="AB32" s="259"/>
      <c r="AC32" s="259"/>
      <c r="AD32" s="259"/>
      <c r="AE32" s="259"/>
      <c r="AF32" s="31"/>
      <c r="AG32" s="31"/>
      <c r="AH32" s="31"/>
      <c r="AI32" s="31"/>
      <c r="AJ32" s="31"/>
      <c r="AK32" s="259">
        <f>ROUND(AW87+SUM(BZ98),2)</f>
        <v>0</v>
      </c>
      <c r="AL32" s="259"/>
      <c r="AM32" s="259"/>
      <c r="AN32" s="259"/>
      <c r="AO32" s="259"/>
      <c r="AP32" s="31"/>
      <c r="AQ32" s="35"/>
    </row>
    <row r="33" spans="2:43" s="29" customFormat="1" ht="14.25" customHeight="1" hidden="1">
      <c r="B33" s="30"/>
      <c r="C33" s="31"/>
      <c r="D33" s="31"/>
      <c r="E33" s="31"/>
      <c r="F33" s="32" t="s">
        <v>43</v>
      </c>
      <c r="G33" s="31"/>
      <c r="H33" s="31"/>
      <c r="I33" s="31"/>
      <c r="J33" s="31"/>
      <c r="K33" s="31"/>
      <c r="L33" s="258">
        <v>0.21</v>
      </c>
      <c r="M33" s="258"/>
      <c r="N33" s="258"/>
      <c r="O33" s="258"/>
      <c r="P33" s="31"/>
      <c r="Q33" s="31"/>
      <c r="R33" s="31"/>
      <c r="S33" s="31"/>
      <c r="T33" s="34" t="s">
        <v>41</v>
      </c>
      <c r="U33" s="31"/>
      <c r="V33" s="31"/>
      <c r="W33" s="259">
        <f>ROUND(BB87+SUM(CF98),2)</f>
        <v>0</v>
      </c>
      <c r="X33" s="259"/>
      <c r="Y33" s="259"/>
      <c r="Z33" s="259"/>
      <c r="AA33" s="259"/>
      <c r="AB33" s="259"/>
      <c r="AC33" s="259"/>
      <c r="AD33" s="259"/>
      <c r="AE33" s="259"/>
      <c r="AF33" s="31"/>
      <c r="AG33" s="31"/>
      <c r="AH33" s="31"/>
      <c r="AI33" s="31"/>
      <c r="AJ33" s="31"/>
      <c r="AK33" s="259">
        <v>0</v>
      </c>
      <c r="AL33" s="259"/>
      <c r="AM33" s="259"/>
      <c r="AN33" s="259"/>
      <c r="AO33" s="259"/>
      <c r="AP33" s="31"/>
      <c r="AQ33" s="35"/>
    </row>
    <row r="34" spans="2:43" s="29" customFormat="1" ht="14.25" customHeight="1" hidden="1">
      <c r="B34" s="30"/>
      <c r="C34" s="31"/>
      <c r="D34" s="31"/>
      <c r="E34" s="31"/>
      <c r="F34" s="32" t="s">
        <v>44</v>
      </c>
      <c r="G34" s="31"/>
      <c r="H34" s="31"/>
      <c r="I34" s="31"/>
      <c r="J34" s="31"/>
      <c r="K34" s="31"/>
      <c r="L34" s="258">
        <v>0.15</v>
      </c>
      <c r="M34" s="258"/>
      <c r="N34" s="258"/>
      <c r="O34" s="258"/>
      <c r="P34" s="31"/>
      <c r="Q34" s="31"/>
      <c r="R34" s="31"/>
      <c r="S34" s="31"/>
      <c r="T34" s="34" t="s">
        <v>41</v>
      </c>
      <c r="U34" s="31"/>
      <c r="V34" s="31"/>
      <c r="W34" s="259">
        <f>ROUND(BC87+SUM(CG98),2)</f>
        <v>0</v>
      </c>
      <c r="X34" s="259"/>
      <c r="Y34" s="259"/>
      <c r="Z34" s="259"/>
      <c r="AA34" s="259"/>
      <c r="AB34" s="259"/>
      <c r="AC34" s="259"/>
      <c r="AD34" s="259"/>
      <c r="AE34" s="259"/>
      <c r="AF34" s="31"/>
      <c r="AG34" s="31"/>
      <c r="AH34" s="31"/>
      <c r="AI34" s="31"/>
      <c r="AJ34" s="31"/>
      <c r="AK34" s="259">
        <v>0</v>
      </c>
      <c r="AL34" s="259"/>
      <c r="AM34" s="259"/>
      <c r="AN34" s="259"/>
      <c r="AO34" s="259"/>
      <c r="AP34" s="31"/>
      <c r="AQ34" s="35"/>
    </row>
    <row r="35" spans="2:43" s="29" customFormat="1" ht="14.25" customHeight="1" hidden="1">
      <c r="B35" s="30"/>
      <c r="C35" s="31"/>
      <c r="D35" s="31"/>
      <c r="E35" s="31"/>
      <c r="F35" s="32" t="s">
        <v>45</v>
      </c>
      <c r="G35" s="31"/>
      <c r="H35" s="31"/>
      <c r="I35" s="31"/>
      <c r="J35" s="31"/>
      <c r="K35" s="31"/>
      <c r="L35" s="258">
        <v>0</v>
      </c>
      <c r="M35" s="258"/>
      <c r="N35" s="258"/>
      <c r="O35" s="258"/>
      <c r="P35" s="31"/>
      <c r="Q35" s="31"/>
      <c r="R35" s="31"/>
      <c r="S35" s="31"/>
      <c r="T35" s="34" t="s">
        <v>41</v>
      </c>
      <c r="U35" s="31"/>
      <c r="V35" s="31"/>
      <c r="W35" s="259">
        <f>ROUND(BD87+SUM(CH98),2)</f>
        <v>0</v>
      </c>
      <c r="X35" s="259"/>
      <c r="Y35" s="259"/>
      <c r="Z35" s="259"/>
      <c r="AA35" s="259"/>
      <c r="AB35" s="259"/>
      <c r="AC35" s="259"/>
      <c r="AD35" s="259"/>
      <c r="AE35" s="259"/>
      <c r="AF35" s="31"/>
      <c r="AG35" s="31"/>
      <c r="AH35" s="31"/>
      <c r="AI35" s="31"/>
      <c r="AJ35" s="31"/>
      <c r="AK35" s="259">
        <v>0</v>
      </c>
      <c r="AL35" s="259"/>
      <c r="AM35" s="259"/>
      <c r="AN35" s="259"/>
      <c r="AO35" s="259"/>
      <c r="AP35" s="31"/>
      <c r="AQ35" s="35"/>
    </row>
    <row r="36" spans="2:43" s="23" customFormat="1" ht="6.75" customHeigh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</row>
    <row r="37" spans="2:43" s="23" customFormat="1" ht="25.5" customHeight="1">
      <c r="B37" s="24"/>
      <c r="C37" s="36"/>
      <c r="D37" s="37" t="s">
        <v>46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 t="s">
        <v>47</v>
      </c>
      <c r="U37" s="38"/>
      <c r="V37" s="38"/>
      <c r="W37" s="38"/>
      <c r="X37" s="260" t="s">
        <v>48</v>
      </c>
      <c r="Y37" s="260"/>
      <c r="Z37" s="260"/>
      <c r="AA37" s="260"/>
      <c r="AB37" s="260"/>
      <c r="AC37" s="38"/>
      <c r="AD37" s="38"/>
      <c r="AE37" s="38"/>
      <c r="AF37" s="38"/>
      <c r="AG37" s="38"/>
      <c r="AH37" s="38"/>
      <c r="AI37" s="38"/>
      <c r="AJ37" s="38"/>
      <c r="AK37" s="261">
        <f>SUM(AK29:AK35)</f>
        <v>0</v>
      </c>
      <c r="AL37" s="261"/>
      <c r="AM37" s="261"/>
      <c r="AN37" s="261"/>
      <c r="AO37" s="261"/>
      <c r="AP37" s="36"/>
      <c r="AQ37" s="26"/>
    </row>
    <row r="38" spans="2:43" s="23" customFormat="1" ht="14.2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</row>
    <row r="39" spans="2:43" ht="13.5"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4"/>
    </row>
    <row r="40" spans="2:43" ht="13.5"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4"/>
    </row>
    <row r="41" spans="2:43" ht="13.5"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4"/>
    </row>
    <row r="42" spans="2:43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4"/>
    </row>
    <row r="43" spans="2:43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4"/>
    </row>
    <row r="44" spans="2:43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4"/>
    </row>
    <row r="45" spans="2:43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4"/>
    </row>
    <row r="46" spans="2:43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4"/>
    </row>
    <row r="47" spans="2:43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4"/>
    </row>
    <row r="48" spans="2:43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4"/>
    </row>
    <row r="49" spans="2:43" s="23" customFormat="1" ht="15">
      <c r="B49" s="24"/>
      <c r="C49" s="25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25"/>
      <c r="AB49" s="25"/>
      <c r="AC49" s="40" t="s">
        <v>50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25"/>
      <c r="AQ49" s="26"/>
    </row>
    <row r="50" spans="2:43" ht="13.5">
      <c r="B50" s="13"/>
      <c r="C50" s="16"/>
      <c r="D50" s="4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44"/>
      <c r="AA50" s="16"/>
      <c r="AB50" s="16"/>
      <c r="AC50" s="43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44"/>
      <c r="AP50" s="16"/>
      <c r="AQ50" s="14"/>
    </row>
    <row r="51" spans="2:43" ht="13.5">
      <c r="B51" s="13"/>
      <c r="C51" s="16"/>
      <c r="D51" s="43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44"/>
      <c r="AA51" s="16"/>
      <c r="AB51" s="16"/>
      <c r="AC51" s="43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44"/>
      <c r="AP51" s="16"/>
      <c r="AQ51" s="14"/>
    </row>
    <row r="52" spans="2:43" ht="13.5">
      <c r="B52" s="13"/>
      <c r="C52" s="16"/>
      <c r="D52" s="4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44"/>
      <c r="AA52" s="16"/>
      <c r="AB52" s="16"/>
      <c r="AC52" s="43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44"/>
      <c r="AP52" s="16"/>
      <c r="AQ52" s="14"/>
    </row>
    <row r="53" spans="2:43" ht="13.5">
      <c r="B53" s="13"/>
      <c r="C53" s="16"/>
      <c r="D53" s="4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44"/>
      <c r="AA53" s="16"/>
      <c r="AB53" s="16"/>
      <c r="AC53" s="43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44"/>
      <c r="AP53" s="16"/>
      <c r="AQ53" s="14"/>
    </row>
    <row r="54" spans="2:43" ht="13.5">
      <c r="B54" s="13"/>
      <c r="C54" s="16"/>
      <c r="D54" s="4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44"/>
      <c r="AA54" s="16"/>
      <c r="AB54" s="16"/>
      <c r="AC54" s="43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44"/>
      <c r="AP54" s="16"/>
      <c r="AQ54" s="14"/>
    </row>
    <row r="55" spans="2:43" ht="13.5">
      <c r="B55" s="13"/>
      <c r="C55" s="16"/>
      <c r="D55" s="4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4"/>
      <c r="AA55" s="16"/>
      <c r="AB55" s="16"/>
      <c r="AC55" s="43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44"/>
      <c r="AP55" s="16"/>
      <c r="AQ55" s="14"/>
    </row>
    <row r="56" spans="2:43" ht="13.5">
      <c r="B56" s="13"/>
      <c r="C56" s="16"/>
      <c r="D56" s="4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44"/>
      <c r="AA56" s="16"/>
      <c r="AB56" s="16"/>
      <c r="AC56" s="43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44"/>
      <c r="AP56" s="16"/>
      <c r="AQ56" s="14"/>
    </row>
    <row r="57" spans="2:43" ht="13.5">
      <c r="B57" s="13"/>
      <c r="C57" s="16"/>
      <c r="D57" s="43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44"/>
      <c r="AA57" s="16"/>
      <c r="AB57" s="16"/>
      <c r="AC57" s="43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44"/>
      <c r="AP57" s="16"/>
      <c r="AQ57" s="14"/>
    </row>
    <row r="58" spans="2:43" s="23" customFormat="1" ht="15">
      <c r="B58" s="24"/>
      <c r="C58" s="25"/>
      <c r="D58" s="45" t="s">
        <v>51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 t="s">
        <v>52</v>
      </c>
      <c r="S58" s="46"/>
      <c r="T58" s="46"/>
      <c r="U58" s="46"/>
      <c r="V58" s="46"/>
      <c r="W58" s="46"/>
      <c r="X58" s="46"/>
      <c r="Y58" s="46"/>
      <c r="Z58" s="48"/>
      <c r="AA58" s="25"/>
      <c r="AB58" s="25"/>
      <c r="AC58" s="45" t="s">
        <v>51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7" t="s">
        <v>52</v>
      </c>
      <c r="AN58" s="46"/>
      <c r="AO58" s="48"/>
      <c r="AP58" s="25"/>
      <c r="AQ58" s="26"/>
    </row>
    <row r="59" spans="2:43" ht="13.5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4"/>
    </row>
    <row r="60" spans="2:43" s="23" customFormat="1" ht="15">
      <c r="B60" s="24"/>
      <c r="C60" s="25"/>
      <c r="D60" s="40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25"/>
      <c r="AB60" s="25"/>
      <c r="AC60" s="40" t="s">
        <v>54</v>
      </c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25"/>
      <c r="AQ60" s="26"/>
    </row>
    <row r="61" spans="2:43" ht="13.5">
      <c r="B61" s="13"/>
      <c r="C61" s="16"/>
      <c r="D61" s="43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44"/>
      <c r="AA61" s="16"/>
      <c r="AB61" s="16"/>
      <c r="AC61" s="43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44"/>
      <c r="AP61" s="16"/>
      <c r="AQ61" s="14"/>
    </row>
    <row r="62" spans="2:43" ht="13.5">
      <c r="B62" s="13"/>
      <c r="C62" s="16"/>
      <c r="D62" s="43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44"/>
      <c r="AA62" s="16"/>
      <c r="AB62" s="16"/>
      <c r="AC62" s="43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44"/>
      <c r="AP62" s="16"/>
      <c r="AQ62" s="14"/>
    </row>
    <row r="63" spans="2:43" ht="13.5">
      <c r="B63" s="13"/>
      <c r="C63" s="16"/>
      <c r="D63" s="43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44"/>
      <c r="AA63" s="16"/>
      <c r="AB63" s="16"/>
      <c r="AC63" s="43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44"/>
      <c r="AP63" s="16"/>
      <c r="AQ63" s="14"/>
    </row>
    <row r="64" spans="2:43" ht="13.5">
      <c r="B64" s="13"/>
      <c r="C64" s="16"/>
      <c r="D64" s="43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44"/>
      <c r="AA64" s="16"/>
      <c r="AB64" s="16"/>
      <c r="AC64" s="43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44"/>
      <c r="AP64" s="16"/>
      <c r="AQ64" s="14"/>
    </row>
    <row r="65" spans="2:43" ht="13.5">
      <c r="B65" s="13"/>
      <c r="C65" s="16"/>
      <c r="D65" s="43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44"/>
      <c r="AA65" s="16"/>
      <c r="AB65" s="16"/>
      <c r="AC65" s="43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44"/>
      <c r="AP65" s="16"/>
      <c r="AQ65" s="14"/>
    </row>
    <row r="66" spans="2:43" ht="13.5">
      <c r="B66" s="13"/>
      <c r="C66" s="16"/>
      <c r="D66" s="43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44"/>
      <c r="AA66" s="16"/>
      <c r="AB66" s="16"/>
      <c r="AC66" s="43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44"/>
      <c r="AP66" s="16"/>
      <c r="AQ66" s="14"/>
    </row>
    <row r="67" spans="2:43" ht="13.5">
      <c r="B67" s="13"/>
      <c r="C67" s="16"/>
      <c r="D67" s="43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44"/>
      <c r="AA67" s="16"/>
      <c r="AB67" s="16"/>
      <c r="AC67" s="43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44"/>
      <c r="AP67" s="16"/>
      <c r="AQ67" s="14"/>
    </row>
    <row r="68" spans="2:43" ht="13.5">
      <c r="B68" s="13"/>
      <c r="C68" s="16"/>
      <c r="D68" s="43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44"/>
      <c r="AA68" s="16"/>
      <c r="AB68" s="16"/>
      <c r="AC68" s="43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44"/>
      <c r="AP68" s="16"/>
      <c r="AQ68" s="14"/>
    </row>
    <row r="69" spans="2:43" s="23" customFormat="1" ht="15">
      <c r="B69" s="24"/>
      <c r="C69" s="25"/>
      <c r="D69" s="45" t="s">
        <v>51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 t="s">
        <v>52</v>
      </c>
      <c r="S69" s="46"/>
      <c r="T69" s="46"/>
      <c r="U69" s="46"/>
      <c r="V69" s="46"/>
      <c r="W69" s="46"/>
      <c r="X69" s="46"/>
      <c r="Y69" s="46"/>
      <c r="Z69" s="48"/>
      <c r="AA69" s="25"/>
      <c r="AB69" s="25"/>
      <c r="AC69" s="45" t="s">
        <v>51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7" t="s">
        <v>52</v>
      </c>
      <c r="AN69" s="46"/>
      <c r="AO69" s="48"/>
      <c r="AP69" s="25"/>
      <c r="AQ69" s="26"/>
    </row>
    <row r="70" spans="2:43" s="23" customFormat="1" ht="6.75" customHeight="1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6"/>
    </row>
    <row r="71" spans="2:43" s="23" customFormat="1" ht="6.7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1"/>
    </row>
    <row r="75" spans="2:43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4"/>
    </row>
    <row r="76" spans="2:43" s="23" customFormat="1" ht="36.75" customHeight="1">
      <c r="B76" s="24"/>
      <c r="C76" s="252" t="s">
        <v>55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6"/>
    </row>
    <row r="77" spans="2:43" s="55" customFormat="1" ht="14.25" customHeight="1">
      <c r="B77" s="56"/>
      <c r="C77" s="20" t="s">
        <v>14</v>
      </c>
      <c r="D77" s="57"/>
      <c r="E77" s="57"/>
      <c r="F77" s="57"/>
      <c r="G77" s="57"/>
      <c r="H77" s="57"/>
      <c r="I77" s="57"/>
      <c r="J77" s="57"/>
      <c r="K77" s="57"/>
      <c r="L77" s="57" t="str">
        <f>K5</f>
        <v>001522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</row>
    <row r="78" spans="2:43" s="59" customFormat="1" ht="36.75" customHeight="1">
      <c r="B78" s="60"/>
      <c r="C78" s="61" t="s">
        <v>16</v>
      </c>
      <c r="D78" s="62"/>
      <c r="E78" s="62"/>
      <c r="F78" s="62"/>
      <c r="G78" s="62"/>
      <c r="H78" s="62"/>
      <c r="I78" s="62"/>
      <c r="J78" s="62"/>
      <c r="K78" s="62"/>
      <c r="L78" s="262" t="str">
        <f>K6</f>
        <v>Stavební úpravy a zateplení objektu strážnice Milíčov</v>
      </c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62"/>
      <c r="AQ78" s="63"/>
    </row>
    <row r="79" spans="2:43" s="23" customFormat="1" ht="6.75" customHeight="1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6"/>
    </row>
    <row r="80" spans="2:43" s="23" customFormat="1" ht="15">
      <c r="B80" s="24"/>
      <c r="C80" s="20" t="s">
        <v>20</v>
      </c>
      <c r="D80" s="25"/>
      <c r="E80" s="25"/>
      <c r="F80" s="25"/>
      <c r="G80" s="25"/>
      <c r="H80" s="25"/>
      <c r="I80" s="25"/>
      <c r="J80" s="25"/>
      <c r="K80" s="25"/>
      <c r="L80" s="64" t="str">
        <f>IF(K8="","",K8)</f>
        <v>Praha 4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0" t="s">
        <v>22</v>
      </c>
      <c r="AJ80" s="25"/>
      <c r="AK80" s="25"/>
      <c r="AL80" s="25"/>
      <c r="AM80" s="65" t="str">
        <f>IF(AN8="","",AN8)</f>
        <v>22.07.2016</v>
      </c>
      <c r="AN80" s="25"/>
      <c r="AO80" s="25"/>
      <c r="AP80" s="25"/>
      <c r="AQ80" s="26"/>
    </row>
    <row r="81" spans="2:43" s="23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6"/>
    </row>
    <row r="82" spans="2:56" s="23" customFormat="1" ht="15">
      <c r="B82" s="24"/>
      <c r="C82" s="20" t="s">
        <v>24</v>
      </c>
      <c r="D82" s="25"/>
      <c r="E82" s="25"/>
      <c r="F82" s="25"/>
      <c r="G82" s="25"/>
      <c r="H82" s="25"/>
      <c r="I82" s="25"/>
      <c r="J82" s="25"/>
      <c r="K82" s="25"/>
      <c r="L82" s="57" t="str">
        <f>IF(E11="","",E11)</f>
        <v>Lesy hl. m. Prahy, Práčská 1885, Praha 10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0" t="s">
        <v>30</v>
      </c>
      <c r="AJ82" s="25"/>
      <c r="AK82" s="25"/>
      <c r="AL82" s="25"/>
      <c r="AM82" s="263" t="str">
        <f>IF(E17="","",E17)</f>
        <v>Ing. Oldřich Bělina</v>
      </c>
      <c r="AN82" s="263"/>
      <c r="AO82" s="263"/>
      <c r="AP82" s="263"/>
      <c r="AQ82" s="26"/>
      <c r="AS82" s="264" t="s">
        <v>56</v>
      </c>
      <c r="AT82" s="264"/>
      <c r="AU82" s="41"/>
      <c r="AV82" s="41"/>
      <c r="AW82" s="41"/>
      <c r="AX82" s="41"/>
      <c r="AY82" s="41"/>
      <c r="AZ82" s="41"/>
      <c r="BA82" s="41"/>
      <c r="BB82" s="41"/>
      <c r="BC82" s="41"/>
      <c r="BD82" s="42"/>
    </row>
    <row r="83" spans="2:56" s="23" customFormat="1" ht="15">
      <c r="B83" s="24"/>
      <c r="C83" s="20" t="s">
        <v>28</v>
      </c>
      <c r="D83" s="25"/>
      <c r="E83" s="25"/>
      <c r="F83" s="25"/>
      <c r="G83" s="25"/>
      <c r="H83" s="25"/>
      <c r="I83" s="25"/>
      <c r="J83" s="25"/>
      <c r="K83" s="25"/>
      <c r="L83" s="57" t="str">
        <f>IF(E14="","",E14)</f>
        <v> 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0" t="s">
        <v>33</v>
      </c>
      <c r="AJ83" s="25"/>
      <c r="AK83" s="25"/>
      <c r="AL83" s="25"/>
      <c r="AM83" s="263" t="str">
        <f>IF(E20="","",E20)</f>
        <v>ing. Lenka Kasperová</v>
      </c>
      <c r="AN83" s="263"/>
      <c r="AO83" s="263"/>
      <c r="AP83" s="263"/>
      <c r="AQ83" s="26"/>
      <c r="AS83" s="264"/>
      <c r="AT83" s="264"/>
      <c r="AU83" s="25"/>
      <c r="AV83" s="25"/>
      <c r="AW83" s="25"/>
      <c r="AX83" s="25"/>
      <c r="AY83" s="25"/>
      <c r="AZ83" s="25"/>
      <c r="BA83" s="25"/>
      <c r="BB83" s="25"/>
      <c r="BC83" s="25"/>
      <c r="BD83" s="66"/>
    </row>
    <row r="84" spans="2:56" s="23" customFormat="1" ht="10.5" customHeight="1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6"/>
      <c r="AS84" s="264"/>
      <c r="AT84" s="264"/>
      <c r="AU84" s="25"/>
      <c r="AV84" s="25"/>
      <c r="AW84" s="25"/>
      <c r="AX84" s="25"/>
      <c r="AY84" s="25"/>
      <c r="AZ84" s="25"/>
      <c r="BA84" s="25"/>
      <c r="BB84" s="25"/>
      <c r="BC84" s="25"/>
      <c r="BD84" s="66"/>
    </row>
    <row r="85" spans="2:56" s="23" customFormat="1" ht="29.25" customHeight="1">
      <c r="B85" s="24"/>
      <c r="C85" s="265" t="s">
        <v>57</v>
      </c>
      <c r="D85" s="265"/>
      <c r="E85" s="265"/>
      <c r="F85" s="265"/>
      <c r="G85" s="265"/>
      <c r="H85" s="67"/>
      <c r="I85" s="266" t="s">
        <v>58</v>
      </c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 t="s">
        <v>59</v>
      </c>
      <c r="AH85" s="266"/>
      <c r="AI85" s="266"/>
      <c r="AJ85" s="266"/>
      <c r="AK85" s="266"/>
      <c r="AL85" s="266"/>
      <c r="AM85" s="266"/>
      <c r="AN85" s="267" t="s">
        <v>60</v>
      </c>
      <c r="AO85" s="267"/>
      <c r="AP85" s="267"/>
      <c r="AQ85" s="26"/>
      <c r="AS85" s="68" t="s">
        <v>61</v>
      </c>
      <c r="AT85" s="69" t="s">
        <v>62</v>
      </c>
      <c r="AU85" s="69" t="s">
        <v>63</v>
      </c>
      <c r="AV85" s="69" t="s">
        <v>64</v>
      </c>
      <c r="AW85" s="69" t="s">
        <v>65</v>
      </c>
      <c r="AX85" s="69" t="s">
        <v>66</v>
      </c>
      <c r="AY85" s="69" t="s">
        <v>67</v>
      </c>
      <c r="AZ85" s="69" t="s">
        <v>68</v>
      </c>
      <c r="BA85" s="69" t="s">
        <v>69</v>
      </c>
      <c r="BB85" s="69" t="s">
        <v>70</v>
      </c>
      <c r="BC85" s="69" t="s">
        <v>71</v>
      </c>
      <c r="BD85" s="70" t="s">
        <v>72</v>
      </c>
    </row>
    <row r="86" spans="2:56" s="23" customFormat="1" ht="10.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6"/>
      <c r="AS86" s="7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2"/>
    </row>
    <row r="87" spans="2:76" s="59" customFormat="1" ht="32.25" customHeight="1">
      <c r="B87" s="60"/>
      <c r="C87" s="72" t="s">
        <v>73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268">
        <f>ROUND(AG88+AG89+AG95,2)</f>
        <v>0</v>
      </c>
      <c r="AH87" s="268"/>
      <c r="AI87" s="268"/>
      <c r="AJ87" s="268"/>
      <c r="AK87" s="268"/>
      <c r="AL87" s="268"/>
      <c r="AM87" s="268"/>
      <c r="AN87" s="269">
        <f aca="true" t="shared" si="0" ref="AN87:AN95">SUM(AG87,AT87)</f>
        <v>0</v>
      </c>
      <c r="AO87" s="269"/>
      <c r="AP87" s="269"/>
      <c r="AQ87" s="63"/>
      <c r="AS87" s="74">
        <f>ROUND(AS88+AS89+AS95,2)</f>
        <v>0</v>
      </c>
      <c r="AT87" s="75">
        <f aca="true" t="shared" si="1" ref="AT87:AT95">ROUND(SUM(AV87:AW87),2)</f>
        <v>0</v>
      </c>
      <c r="AU87" s="76">
        <f>ROUND(AU88+AU89+AU95,5)</f>
        <v>4487.64688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ROUND(AZ88+AZ89+AZ95,2)</f>
        <v>0</v>
      </c>
      <c r="BA87" s="75">
        <f>ROUND(BA88+BA89+BA95,2)</f>
        <v>0</v>
      </c>
      <c r="BB87" s="75">
        <f>ROUND(BB88+BB89+BB95,2)</f>
        <v>0</v>
      </c>
      <c r="BC87" s="75">
        <f>ROUND(BC88+BC89+BC95,2)</f>
        <v>0</v>
      </c>
      <c r="BD87" s="77">
        <f>ROUND(BD88+BD89+BD95,2)</f>
        <v>0</v>
      </c>
      <c r="BS87" s="78" t="s">
        <v>74</v>
      </c>
      <c r="BT87" s="78" t="s">
        <v>75</v>
      </c>
      <c r="BU87" s="79" t="s">
        <v>76</v>
      </c>
      <c r="BV87" s="78" t="s">
        <v>77</v>
      </c>
      <c r="BW87" s="78" t="s">
        <v>78</v>
      </c>
      <c r="BX87" s="78" t="s">
        <v>79</v>
      </c>
    </row>
    <row r="88" spans="1:76" s="85" customFormat="1" ht="22.5" customHeight="1">
      <c r="A88" s="80" t="s">
        <v>80</v>
      </c>
      <c r="B88" s="81"/>
      <c r="C88" s="82"/>
      <c r="D88" s="270" t="s">
        <v>81</v>
      </c>
      <c r="E88" s="270"/>
      <c r="F88" s="270"/>
      <c r="G88" s="270"/>
      <c r="H88" s="270"/>
      <c r="I88" s="83"/>
      <c r="J88" s="270" t="s">
        <v>82</v>
      </c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1">
        <f>'001 - Vedlejší a ostatní ...'!M30</f>
        <v>0</v>
      </c>
      <c r="AH88" s="271"/>
      <c r="AI88" s="271"/>
      <c r="AJ88" s="271"/>
      <c r="AK88" s="271"/>
      <c r="AL88" s="271"/>
      <c r="AM88" s="271"/>
      <c r="AN88" s="271">
        <f t="shared" si="0"/>
        <v>0</v>
      </c>
      <c r="AO88" s="271"/>
      <c r="AP88" s="271"/>
      <c r="AQ88" s="84"/>
      <c r="AS88" s="86">
        <f>'001 - Vedlejší a ostatní ...'!M28</f>
        <v>0</v>
      </c>
      <c r="AT88" s="87">
        <f t="shared" si="1"/>
        <v>0</v>
      </c>
      <c r="AU88" s="88">
        <f>'001 - Vedlejší a ostatní ...'!W113</f>
        <v>0</v>
      </c>
      <c r="AV88" s="87">
        <f>'001 - Vedlejší a ostatní ...'!M32</f>
        <v>0</v>
      </c>
      <c r="AW88" s="87">
        <f>'001 - Vedlejší a ostatní ...'!M33</f>
        <v>0</v>
      </c>
      <c r="AX88" s="87">
        <f>'001 - Vedlejší a ostatní ...'!M34</f>
        <v>0</v>
      </c>
      <c r="AY88" s="87">
        <f>'001 - Vedlejší a ostatní ...'!M35</f>
        <v>0</v>
      </c>
      <c r="AZ88" s="87">
        <f>'001 - Vedlejší a ostatní ...'!H32</f>
        <v>0</v>
      </c>
      <c r="BA88" s="87">
        <f>'001 - Vedlejší a ostatní ...'!H33</f>
        <v>0</v>
      </c>
      <c r="BB88" s="87">
        <f>'001 - Vedlejší a ostatní ...'!H34</f>
        <v>0</v>
      </c>
      <c r="BC88" s="87">
        <f>'001 - Vedlejší a ostatní ...'!H35</f>
        <v>0</v>
      </c>
      <c r="BD88" s="89">
        <f>'001 - Vedlejší a ostatní ...'!H36</f>
        <v>0</v>
      </c>
      <c r="BT88" s="90" t="s">
        <v>83</v>
      </c>
      <c r="BV88" s="90" t="s">
        <v>77</v>
      </c>
      <c r="BW88" s="90" t="s">
        <v>84</v>
      </c>
      <c r="BX88" s="90" t="s">
        <v>78</v>
      </c>
    </row>
    <row r="89" spans="2:76" s="85" customFormat="1" ht="22.5" customHeight="1">
      <c r="B89" s="81"/>
      <c r="C89" s="82"/>
      <c r="D89" s="270" t="s">
        <v>85</v>
      </c>
      <c r="E89" s="270"/>
      <c r="F89" s="270"/>
      <c r="G89" s="270"/>
      <c r="H89" s="270"/>
      <c r="I89" s="83"/>
      <c r="J89" s="270" t="s">
        <v>86</v>
      </c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2">
        <f>ROUND(SUM(AG90:AG94),2)</f>
        <v>0</v>
      </c>
      <c r="AH89" s="272"/>
      <c r="AI89" s="272"/>
      <c r="AJ89" s="272"/>
      <c r="AK89" s="272"/>
      <c r="AL89" s="272"/>
      <c r="AM89" s="272"/>
      <c r="AN89" s="271">
        <f t="shared" si="0"/>
        <v>0</v>
      </c>
      <c r="AO89" s="271"/>
      <c r="AP89" s="271"/>
      <c r="AQ89" s="84"/>
      <c r="AS89" s="86">
        <f>ROUND(SUM(AS90:AS94),2)</f>
        <v>0</v>
      </c>
      <c r="AT89" s="87">
        <f t="shared" si="1"/>
        <v>0</v>
      </c>
      <c r="AU89" s="88">
        <f>ROUND(SUM(AU90:AU94),5)</f>
        <v>4329.48588</v>
      </c>
      <c r="AV89" s="87">
        <f>ROUND(AZ89*L31,2)</f>
        <v>0</v>
      </c>
      <c r="AW89" s="87">
        <f>ROUND(BA89*L32,2)</f>
        <v>0</v>
      </c>
      <c r="AX89" s="87">
        <f>ROUND(BB89*L31,2)</f>
        <v>0</v>
      </c>
      <c r="AY89" s="87">
        <f>ROUND(BC89*L32,2)</f>
        <v>0</v>
      </c>
      <c r="AZ89" s="87">
        <f>ROUND(SUM(AZ90:AZ94),2)</f>
        <v>0</v>
      </c>
      <c r="BA89" s="87">
        <f>ROUND(SUM(BA90:BA94),2)</f>
        <v>0</v>
      </c>
      <c r="BB89" s="87">
        <f>ROUND(SUM(BB90:BB94),2)</f>
        <v>0</v>
      </c>
      <c r="BC89" s="87">
        <f>ROUND(SUM(BC90:BC94),2)</f>
        <v>0</v>
      </c>
      <c r="BD89" s="89">
        <f>ROUND(SUM(BD90:BD94),2)</f>
        <v>0</v>
      </c>
      <c r="BS89" s="90" t="s">
        <v>74</v>
      </c>
      <c r="BT89" s="90" t="s">
        <v>83</v>
      </c>
      <c r="BU89" s="90" t="s">
        <v>76</v>
      </c>
      <c r="BV89" s="90" t="s">
        <v>77</v>
      </c>
      <c r="BW89" s="90" t="s">
        <v>87</v>
      </c>
      <c r="BX89" s="90" t="s">
        <v>78</v>
      </c>
    </row>
    <row r="90" spans="1:76" s="94" customFormat="1" ht="22.5" customHeight="1">
      <c r="A90" s="80" t="s">
        <v>80</v>
      </c>
      <c r="B90" s="91"/>
      <c r="C90" s="92"/>
      <c r="D90" s="92"/>
      <c r="E90" s="273" t="s">
        <v>88</v>
      </c>
      <c r="F90" s="273"/>
      <c r="G90" s="273"/>
      <c r="H90" s="273"/>
      <c r="I90" s="273"/>
      <c r="J90" s="92"/>
      <c r="K90" s="273" t="s">
        <v>89</v>
      </c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4">
        <f>'002-1 - Stavební část'!M31</f>
        <v>0</v>
      </c>
      <c r="AH90" s="274"/>
      <c r="AI90" s="274"/>
      <c r="AJ90" s="274"/>
      <c r="AK90" s="274"/>
      <c r="AL90" s="274"/>
      <c r="AM90" s="274"/>
      <c r="AN90" s="274">
        <f t="shared" si="0"/>
        <v>0</v>
      </c>
      <c r="AO90" s="274"/>
      <c r="AP90" s="274"/>
      <c r="AQ90" s="93"/>
      <c r="AS90" s="95">
        <f>'002-1 - Stavební část'!M29</f>
        <v>0</v>
      </c>
      <c r="AT90" s="96">
        <f t="shared" si="1"/>
        <v>0</v>
      </c>
      <c r="AU90" s="97">
        <f>'002-1 - Stavební část'!W139</f>
        <v>3740.688876</v>
      </c>
      <c r="AV90" s="96">
        <f>'002-1 - Stavební část'!M33</f>
        <v>0</v>
      </c>
      <c r="AW90" s="96">
        <f>'002-1 - Stavební část'!M34</f>
        <v>0</v>
      </c>
      <c r="AX90" s="96">
        <f>'002-1 - Stavební část'!M35</f>
        <v>0</v>
      </c>
      <c r="AY90" s="96">
        <f>'002-1 - Stavební část'!M36</f>
        <v>0</v>
      </c>
      <c r="AZ90" s="96">
        <f>'002-1 - Stavební část'!H33</f>
        <v>0</v>
      </c>
      <c r="BA90" s="96">
        <f>'002-1 - Stavební část'!H34</f>
        <v>0</v>
      </c>
      <c r="BB90" s="96">
        <f>'002-1 - Stavební část'!H35</f>
        <v>0</v>
      </c>
      <c r="BC90" s="96">
        <f>'002-1 - Stavební část'!H36</f>
        <v>0</v>
      </c>
      <c r="BD90" s="98">
        <f>'002-1 - Stavební část'!H37</f>
        <v>0</v>
      </c>
      <c r="BT90" s="99" t="s">
        <v>90</v>
      </c>
      <c r="BV90" s="99" t="s">
        <v>77</v>
      </c>
      <c r="BW90" s="99" t="s">
        <v>91</v>
      </c>
      <c r="BX90" s="99" t="s">
        <v>87</v>
      </c>
    </row>
    <row r="91" spans="1:76" s="94" customFormat="1" ht="22.5" customHeight="1">
      <c r="A91" s="80" t="s">
        <v>80</v>
      </c>
      <c r="B91" s="91"/>
      <c r="C91" s="92"/>
      <c r="D91" s="92"/>
      <c r="E91" s="273" t="s">
        <v>92</v>
      </c>
      <c r="F91" s="273"/>
      <c r="G91" s="273"/>
      <c r="H91" s="273"/>
      <c r="I91" s="273"/>
      <c r="J91" s="92"/>
      <c r="K91" s="273" t="s">
        <v>93</v>
      </c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4">
        <f>'002-2 - Zdravotní technika'!M31</f>
        <v>0</v>
      </c>
      <c r="AH91" s="274"/>
      <c r="AI91" s="274"/>
      <c r="AJ91" s="274"/>
      <c r="AK91" s="274"/>
      <c r="AL91" s="274"/>
      <c r="AM91" s="274"/>
      <c r="AN91" s="274">
        <f t="shared" si="0"/>
        <v>0</v>
      </c>
      <c r="AO91" s="274"/>
      <c r="AP91" s="274"/>
      <c r="AQ91" s="93"/>
      <c r="AS91" s="95">
        <f>'002-2 - Zdravotní technika'!M29</f>
        <v>0</v>
      </c>
      <c r="AT91" s="96">
        <f t="shared" si="1"/>
        <v>0</v>
      </c>
      <c r="AU91" s="97">
        <f>'002-2 - Zdravotní technika'!W118</f>
        <v>444.153</v>
      </c>
      <c r="AV91" s="96">
        <f>'002-2 - Zdravotní technika'!M33</f>
        <v>0</v>
      </c>
      <c r="AW91" s="96">
        <f>'002-2 - Zdravotní technika'!M34</f>
        <v>0</v>
      </c>
      <c r="AX91" s="96">
        <f>'002-2 - Zdravotní technika'!M35</f>
        <v>0</v>
      </c>
      <c r="AY91" s="96">
        <f>'002-2 - Zdravotní technika'!M36</f>
        <v>0</v>
      </c>
      <c r="AZ91" s="96">
        <f>'002-2 - Zdravotní technika'!H33</f>
        <v>0</v>
      </c>
      <c r="BA91" s="96">
        <f>'002-2 - Zdravotní technika'!H34</f>
        <v>0</v>
      </c>
      <c r="BB91" s="96">
        <f>'002-2 - Zdravotní technika'!H35</f>
        <v>0</v>
      </c>
      <c r="BC91" s="96">
        <f>'002-2 - Zdravotní technika'!H36</f>
        <v>0</v>
      </c>
      <c r="BD91" s="98">
        <f>'002-2 - Zdravotní technika'!H37</f>
        <v>0</v>
      </c>
      <c r="BT91" s="99" t="s">
        <v>90</v>
      </c>
      <c r="BV91" s="99" t="s">
        <v>77</v>
      </c>
      <c r="BW91" s="99" t="s">
        <v>94</v>
      </c>
      <c r="BX91" s="99" t="s">
        <v>87</v>
      </c>
    </row>
    <row r="92" spans="1:76" s="94" customFormat="1" ht="22.5" customHeight="1">
      <c r="A92" s="80" t="s">
        <v>80</v>
      </c>
      <c r="B92" s="91"/>
      <c r="C92" s="92"/>
      <c r="D92" s="92"/>
      <c r="E92" s="273" t="s">
        <v>95</v>
      </c>
      <c r="F92" s="273"/>
      <c r="G92" s="273"/>
      <c r="H92" s="273"/>
      <c r="I92" s="273"/>
      <c r="J92" s="92"/>
      <c r="K92" s="273" t="s">
        <v>96</v>
      </c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4">
        <f>'002-3 - Ústřední vytápění'!M31</f>
        <v>0</v>
      </c>
      <c r="AH92" s="274"/>
      <c r="AI92" s="274"/>
      <c r="AJ92" s="274"/>
      <c r="AK92" s="274"/>
      <c r="AL92" s="274"/>
      <c r="AM92" s="274"/>
      <c r="AN92" s="274">
        <f t="shared" si="0"/>
        <v>0</v>
      </c>
      <c r="AO92" s="274"/>
      <c r="AP92" s="274"/>
      <c r="AQ92" s="93"/>
      <c r="AS92" s="95">
        <f>'002-3 - Ústřední vytápění'!M29</f>
        <v>0</v>
      </c>
      <c r="AT92" s="96">
        <f t="shared" si="1"/>
        <v>0</v>
      </c>
      <c r="AU92" s="97">
        <f>'002-3 - Ústřední vytápění'!W117</f>
        <v>144.644</v>
      </c>
      <c r="AV92" s="96">
        <f>'002-3 - Ústřední vytápění'!M33</f>
        <v>0</v>
      </c>
      <c r="AW92" s="96">
        <f>'002-3 - Ústřední vytápění'!M34</f>
        <v>0</v>
      </c>
      <c r="AX92" s="96">
        <f>'002-3 - Ústřední vytápění'!M35</f>
        <v>0</v>
      </c>
      <c r="AY92" s="96">
        <f>'002-3 - Ústřední vytápění'!M36</f>
        <v>0</v>
      </c>
      <c r="AZ92" s="96">
        <f>'002-3 - Ústřední vytápění'!H33</f>
        <v>0</v>
      </c>
      <c r="BA92" s="96">
        <f>'002-3 - Ústřední vytápění'!H34</f>
        <v>0</v>
      </c>
      <c r="BB92" s="96">
        <f>'002-3 - Ústřední vytápění'!H35</f>
        <v>0</v>
      </c>
      <c r="BC92" s="96">
        <f>'002-3 - Ústřední vytápění'!H36</f>
        <v>0</v>
      </c>
      <c r="BD92" s="98">
        <f>'002-3 - Ústřední vytápění'!H37</f>
        <v>0</v>
      </c>
      <c r="BT92" s="99" t="s">
        <v>90</v>
      </c>
      <c r="BV92" s="99" t="s">
        <v>77</v>
      </c>
      <c r="BW92" s="99" t="s">
        <v>97</v>
      </c>
      <c r="BX92" s="99" t="s">
        <v>87</v>
      </c>
    </row>
    <row r="93" spans="1:76" s="94" customFormat="1" ht="22.5" customHeight="1">
      <c r="A93" s="80" t="s">
        <v>80</v>
      </c>
      <c r="B93" s="91"/>
      <c r="C93" s="92"/>
      <c r="D93" s="92"/>
      <c r="E93" s="273" t="s">
        <v>98</v>
      </c>
      <c r="F93" s="273"/>
      <c r="G93" s="273"/>
      <c r="H93" s="273"/>
      <c r="I93" s="273"/>
      <c r="J93" s="92"/>
      <c r="K93" s="273" t="s">
        <v>99</v>
      </c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4">
        <f>'002-4 - Elektroinstalace'!M31</f>
        <v>0</v>
      </c>
      <c r="AH93" s="274"/>
      <c r="AI93" s="274"/>
      <c r="AJ93" s="274"/>
      <c r="AK93" s="274"/>
      <c r="AL93" s="274"/>
      <c r="AM93" s="274"/>
      <c r="AN93" s="274">
        <f t="shared" si="0"/>
        <v>0</v>
      </c>
      <c r="AO93" s="274"/>
      <c r="AP93" s="274"/>
      <c r="AQ93" s="93"/>
      <c r="AS93" s="95">
        <f>'002-4 - Elektroinstalace'!M29</f>
        <v>0</v>
      </c>
      <c r="AT93" s="96">
        <f t="shared" si="1"/>
        <v>0</v>
      </c>
      <c r="AU93" s="97">
        <f>'002-4 - Elektroinstalace'!W127</f>
        <v>0</v>
      </c>
      <c r="AV93" s="96">
        <f>'002-4 - Elektroinstalace'!M33</f>
        <v>0</v>
      </c>
      <c r="AW93" s="96">
        <f>'002-4 - Elektroinstalace'!M34</f>
        <v>0</v>
      </c>
      <c r="AX93" s="96">
        <f>'002-4 - Elektroinstalace'!M35</f>
        <v>0</v>
      </c>
      <c r="AY93" s="96">
        <f>'002-4 - Elektroinstalace'!M36</f>
        <v>0</v>
      </c>
      <c r="AZ93" s="96">
        <f>'002-4 - Elektroinstalace'!H33</f>
        <v>0</v>
      </c>
      <c r="BA93" s="96">
        <f>'002-4 - Elektroinstalace'!H34</f>
        <v>0</v>
      </c>
      <c r="BB93" s="96">
        <f>'002-4 - Elektroinstalace'!H35</f>
        <v>0</v>
      </c>
      <c r="BC93" s="96">
        <f>'002-4 - Elektroinstalace'!H36</f>
        <v>0</v>
      </c>
      <c r="BD93" s="98">
        <f>'002-4 - Elektroinstalace'!H37</f>
        <v>0</v>
      </c>
      <c r="BT93" s="99" t="s">
        <v>90</v>
      </c>
      <c r="BV93" s="99" t="s">
        <v>77</v>
      </c>
      <c r="BW93" s="99" t="s">
        <v>100</v>
      </c>
      <c r="BX93" s="99" t="s">
        <v>87</v>
      </c>
    </row>
    <row r="94" spans="1:76" s="94" customFormat="1" ht="22.5" customHeight="1">
      <c r="A94" s="80" t="s">
        <v>80</v>
      </c>
      <c r="B94" s="91"/>
      <c r="C94" s="92"/>
      <c r="D94" s="92"/>
      <c r="E94" s="273" t="s">
        <v>101</v>
      </c>
      <c r="F94" s="273"/>
      <c r="G94" s="273"/>
      <c r="H94" s="273"/>
      <c r="I94" s="273"/>
      <c r="J94" s="92"/>
      <c r="K94" s="273" t="s">
        <v>102</v>
      </c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4">
        <f>'002-5 - Vzduchotechnika'!M31</f>
        <v>0</v>
      </c>
      <c r="AH94" s="274"/>
      <c r="AI94" s="274"/>
      <c r="AJ94" s="274"/>
      <c r="AK94" s="274"/>
      <c r="AL94" s="274"/>
      <c r="AM94" s="274"/>
      <c r="AN94" s="274">
        <f t="shared" si="0"/>
        <v>0</v>
      </c>
      <c r="AO94" s="274"/>
      <c r="AP94" s="274"/>
      <c r="AQ94" s="93"/>
      <c r="AS94" s="95">
        <f>'002-5 - Vzduchotechnika'!M29</f>
        <v>0</v>
      </c>
      <c r="AT94" s="96">
        <f t="shared" si="1"/>
        <v>0</v>
      </c>
      <c r="AU94" s="97">
        <f>'002-5 - Vzduchotechnika'!W113</f>
        <v>0</v>
      </c>
      <c r="AV94" s="96">
        <f>'002-5 - Vzduchotechnika'!M33</f>
        <v>0</v>
      </c>
      <c r="AW94" s="96">
        <f>'002-5 - Vzduchotechnika'!M34</f>
        <v>0</v>
      </c>
      <c r="AX94" s="96">
        <f>'002-5 - Vzduchotechnika'!M35</f>
        <v>0</v>
      </c>
      <c r="AY94" s="96">
        <f>'002-5 - Vzduchotechnika'!M36</f>
        <v>0</v>
      </c>
      <c r="AZ94" s="96">
        <f>'002-5 - Vzduchotechnika'!H33</f>
        <v>0</v>
      </c>
      <c r="BA94" s="96">
        <f>'002-5 - Vzduchotechnika'!H34</f>
        <v>0</v>
      </c>
      <c r="BB94" s="96">
        <f>'002-5 - Vzduchotechnika'!H35</f>
        <v>0</v>
      </c>
      <c r="BC94" s="96">
        <f>'002-5 - Vzduchotechnika'!H36</f>
        <v>0</v>
      </c>
      <c r="BD94" s="98">
        <f>'002-5 - Vzduchotechnika'!H37</f>
        <v>0</v>
      </c>
      <c r="BT94" s="99" t="s">
        <v>90</v>
      </c>
      <c r="BV94" s="99" t="s">
        <v>77</v>
      </c>
      <c r="BW94" s="99" t="s">
        <v>103</v>
      </c>
      <c r="BX94" s="99" t="s">
        <v>87</v>
      </c>
    </row>
    <row r="95" spans="1:76" s="85" customFormat="1" ht="22.5" customHeight="1">
      <c r="A95" s="80" t="s">
        <v>80</v>
      </c>
      <c r="B95" s="81"/>
      <c r="C95" s="82"/>
      <c r="D95" s="270" t="s">
        <v>104</v>
      </c>
      <c r="E95" s="270"/>
      <c r="F95" s="270"/>
      <c r="G95" s="270"/>
      <c r="H95" s="270"/>
      <c r="I95" s="83"/>
      <c r="J95" s="270" t="s">
        <v>105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1">
        <f>'003 - Venkovní  plochy, o...'!M30</f>
        <v>0</v>
      </c>
      <c r="AH95" s="271"/>
      <c r="AI95" s="271"/>
      <c r="AJ95" s="271"/>
      <c r="AK95" s="271"/>
      <c r="AL95" s="271"/>
      <c r="AM95" s="271"/>
      <c r="AN95" s="271">
        <f t="shared" si="0"/>
        <v>0</v>
      </c>
      <c r="AO95" s="271"/>
      <c r="AP95" s="271"/>
      <c r="AQ95" s="84"/>
      <c r="AS95" s="100">
        <f>'003 - Venkovní  plochy, o...'!M28</f>
        <v>0</v>
      </c>
      <c r="AT95" s="101">
        <f t="shared" si="1"/>
        <v>0</v>
      </c>
      <c r="AU95" s="102">
        <f>'003 - Venkovní  plochy, o...'!W114</f>
        <v>158.161</v>
      </c>
      <c r="AV95" s="101">
        <f>'003 - Venkovní  plochy, o...'!M32</f>
        <v>0</v>
      </c>
      <c r="AW95" s="101">
        <f>'003 - Venkovní  plochy, o...'!M33</f>
        <v>0</v>
      </c>
      <c r="AX95" s="101">
        <f>'003 - Venkovní  plochy, o...'!M34</f>
        <v>0</v>
      </c>
      <c r="AY95" s="101">
        <f>'003 - Venkovní  plochy, o...'!M35</f>
        <v>0</v>
      </c>
      <c r="AZ95" s="101">
        <f>'003 - Venkovní  plochy, o...'!H32</f>
        <v>0</v>
      </c>
      <c r="BA95" s="101">
        <f>'003 - Venkovní  plochy, o...'!H33</f>
        <v>0</v>
      </c>
      <c r="BB95" s="101">
        <f>'003 - Venkovní  plochy, o...'!H34</f>
        <v>0</v>
      </c>
      <c r="BC95" s="101">
        <f>'003 - Venkovní  plochy, o...'!H35</f>
        <v>0</v>
      </c>
      <c r="BD95" s="103">
        <f>'003 - Venkovní  plochy, o...'!H36</f>
        <v>0</v>
      </c>
      <c r="BT95" s="90" t="s">
        <v>83</v>
      </c>
      <c r="BV95" s="90" t="s">
        <v>77</v>
      </c>
      <c r="BW95" s="90" t="s">
        <v>106</v>
      </c>
      <c r="BX95" s="90" t="s">
        <v>78</v>
      </c>
    </row>
    <row r="96" spans="2:43" ht="13.5">
      <c r="B96" s="13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4"/>
    </row>
    <row r="97" spans="2:48" s="23" customFormat="1" ht="30" customHeight="1">
      <c r="B97" s="24"/>
      <c r="C97" s="72" t="s">
        <v>107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69">
        <v>0</v>
      </c>
      <c r="AH97" s="269"/>
      <c r="AI97" s="269"/>
      <c r="AJ97" s="269"/>
      <c r="AK97" s="269"/>
      <c r="AL97" s="269"/>
      <c r="AM97" s="269"/>
      <c r="AN97" s="269">
        <v>0</v>
      </c>
      <c r="AO97" s="269"/>
      <c r="AP97" s="269"/>
      <c r="AQ97" s="26"/>
      <c r="AS97" s="68" t="s">
        <v>108</v>
      </c>
      <c r="AT97" s="69" t="s">
        <v>109</v>
      </c>
      <c r="AU97" s="69" t="s">
        <v>39</v>
      </c>
      <c r="AV97" s="70" t="s">
        <v>62</v>
      </c>
    </row>
    <row r="98" spans="2:48" s="23" customFormat="1" ht="10.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6"/>
      <c r="AS98" s="104"/>
      <c r="AT98" s="46"/>
      <c r="AU98" s="46"/>
      <c r="AV98" s="48"/>
    </row>
    <row r="99" spans="2:43" s="23" customFormat="1" ht="30" customHeight="1">
      <c r="B99" s="24"/>
      <c r="C99" s="105" t="s">
        <v>110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275">
        <f>ROUND(AG87+AG97,2)</f>
        <v>0</v>
      </c>
      <c r="AH99" s="275"/>
      <c r="AI99" s="275"/>
      <c r="AJ99" s="275"/>
      <c r="AK99" s="275"/>
      <c r="AL99" s="275"/>
      <c r="AM99" s="275"/>
      <c r="AN99" s="275">
        <f>AN87+AN97</f>
        <v>0</v>
      </c>
      <c r="AO99" s="275"/>
      <c r="AP99" s="275"/>
      <c r="AQ99" s="26"/>
    </row>
    <row r="100" spans="2:43" s="23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1"/>
    </row>
  </sheetData>
  <sheetProtection selectLockedCells="1" selectUnlockedCells="1"/>
  <mergeCells count="73">
    <mergeCell ref="AG97:AM97"/>
    <mergeCell ref="AN97:AP97"/>
    <mergeCell ref="AG99:AM99"/>
    <mergeCell ref="AN99:AP99"/>
    <mergeCell ref="E94:I94"/>
    <mergeCell ref="K94:AF94"/>
    <mergeCell ref="AG94:AM94"/>
    <mergeCell ref="AN94:AP94"/>
    <mergeCell ref="D95:H95"/>
    <mergeCell ref="J95:AF95"/>
    <mergeCell ref="AG95:AM95"/>
    <mergeCell ref="AN95:AP95"/>
    <mergeCell ref="E92:I92"/>
    <mergeCell ref="K92:AF92"/>
    <mergeCell ref="AG92:AM92"/>
    <mergeCell ref="AN92:AP92"/>
    <mergeCell ref="E93:I93"/>
    <mergeCell ref="K93:AF93"/>
    <mergeCell ref="AG93:AM93"/>
    <mergeCell ref="AN93:AP93"/>
    <mergeCell ref="E90:I90"/>
    <mergeCell ref="K90:AF90"/>
    <mergeCell ref="AG90:AM90"/>
    <mergeCell ref="AN90:AP90"/>
    <mergeCell ref="E91:I91"/>
    <mergeCell ref="K91:AF91"/>
    <mergeCell ref="AG91:AM91"/>
    <mergeCell ref="AN91:AP91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C85:G85"/>
    <mergeCell ref="I85:AF85"/>
    <mergeCell ref="AG85:AM85"/>
    <mergeCell ref="AN85:AP85"/>
    <mergeCell ref="AG87:AM87"/>
    <mergeCell ref="AN87:AP87"/>
    <mergeCell ref="X37:AB37"/>
    <mergeCell ref="AK37:AO37"/>
    <mergeCell ref="C76:AP76"/>
    <mergeCell ref="L78:AO78"/>
    <mergeCell ref="AM82:AP82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  <mergeCell ref="E23:AN23"/>
  </mergeCells>
  <hyperlinks>
    <hyperlink ref="K1" location="C2" display="1) Souhrnný list stavby"/>
    <hyperlink ref="W1" location="C87" display="2) Rekapitulace objektů"/>
    <hyperlink ref="A88" location="001 - Vedlejší a ostatní !...C2" display="/"/>
    <hyperlink ref="A90" location="002-1 - Stavební část!C2" display="/"/>
    <hyperlink ref="A91" location="002-2 - Zdravotní technika!C2" display="/"/>
    <hyperlink ref="A92" location="002-3 - Ústřední vytápění!C2" display="/"/>
    <hyperlink ref="A93" location="002-4 - Elektroinstalace!C2" display="/"/>
    <hyperlink ref="A94" location="002-5 - Vzduchotechnika!C2" display="/"/>
    <hyperlink ref="A95" location="003 - Venkovní  plochy, o!...C2" display="/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8"/>
  <sheetViews>
    <sheetView showGridLines="0" zoomScalePageLayoutView="0" workbookViewId="0" topLeftCell="A1">
      <pane ySplit="1" topLeftCell="A116" activePane="bottomLeft" state="frozen"/>
      <selection pane="topLeft" activeCell="A1" sqref="A1"/>
      <selection pane="bottomLeft" activeCell="L117" sqref="L117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111</v>
      </c>
      <c r="G1" s="5"/>
      <c r="H1" s="276" t="s">
        <v>112</v>
      </c>
      <c r="I1" s="276"/>
      <c r="J1" s="276"/>
      <c r="K1" s="276"/>
      <c r="L1" s="5" t="s">
        <v>113</v>
      </c>
      <c r="M1" s="3"/>
      <c r="N1" s="3"/>
      <c r="O1" s="4" t="s">
        <v>114</v>
      </c>
      <c r="P1" s="3"/>
      <c r="Q1" s="3"/>
      <c r="R1" s="3"/>
      <c r="S1" s="5" t="s">
        <v>115</v>
      </c>
      <c r="T1" s="5"/>
      <c r="U1" s="107"/>
      <c r="V1" s="10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51" t="s">
        <v>7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9" t="s">
        <v>106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90</v>
      </c>
    </row>
    <row r="4" spans="2:46" ht="36.75" customHeight="1">
      <c r="B4" s="13"/>
      <c r="C4" s="252" t="s">
        <v>116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14"/>
      <c r="T4" s="15" t="s">
        <v>12</v>
      </c>
      <c r="AT4" s="9" t="s">
        <v>5</v>
      </c>
    </row>
    <row r="5" spans="2:18" ht="6.75" customHeight="1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2:18" ht="24.75" customHeight="1">
      <c r="B6" s="13"/>
      <c r="C6" s="16"/>
      <c r="D6" s="20" t="s">
        <v>16</v>
      </c>
      <c r="E6" s="16"/>
      <c r="F6" s="277" t="str">
        <f>'Rekapitulace stavby'!K6</f>
        <v>Stavební úpravy a zateplení objektu strážnice Milíčov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6"/>
      <c r="R6" s="14"/>
    </row>
    <row r="7" spans="2:18" s="23" customFormat="1" ht="32.25" customHeight="1">
      <c r="B7" s="24"/>
      <c r="C7" s="25"/>
      <c r="D7" s="19" t="s">
        <v>117</v>
      </c>
      <c r="E7" s="25"/>
      <c r="F7" s="254" t="s">
        <v>2616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"/>
      <c r="R7" s="26"/>
    </row>
    <row r="8" spans="2:18" s="23" customFormat="1" ht="14.25" customHeight="1">
      <c r="B8" s="24"/>
      <c r="C8" s="25"/>
      <c r="D8" s="20" t="s">
        <v>18</v>
      </c>
      <c r="E8" s="25"/>
      <c r="F8" s="18" t="s">
        <v>119</v>
      </c>
      <c r="G8" s="25"/>
      <c r="H8" s="25"/>
      <c r="I8" s="25"/>
      <c r="J8" s="25"/>
      <c r="K8" s="25"/>
      <c r="L8" s="25"/>
      <c r="M8" s="20" t="s">
        <v>19</v>
      </c>
      <c r="N8" s="25"/>
      <c r="O8" s="18"/>
      <c r="P8" s="25"/>
      <c r="Q8" s="25"/>
      <c r="R8" s="26"/>
    </row>
    <row r="9" spans="2:18" s="23" customFormat="1" ht="14.25" customHeight="1">
      <c r="B9" s="24"/>
      <c r="C9" s="25"/>
      <c r="D9" s="20" t="s">
        <v>20</v>
      </c>
      <c r="E9" s="25"/>
      <c r="F9" s="18" t="s">
        <v>2617</v>
      </c>
      <c r="G9" s="25"/>
      <c r="H9" s="25"/>
      <c r="I9" s="25"/>
      <c r="J9" s="25"/>
      <c r="K9" s="25"/>
      <c r="L9" s="25"/>
      <c r="M9" s="20" t="s">
        <v>22</v>
      </c>
      <c r="N9" s="25"/>
      <c r="O9" s="278" t="str">
        <f>'Rekapitulace stavby'!AN8</f>
        <v>22.07.2016</v>
      </c>
      <c r="P9" s="278"/>
      <c r="Q9" s="25"/>
      <c r="R9" s="26"/>
    </row>
    <row r="10" spans="2:18" s="23" customFormat="1" ht="10.5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2:18" s="23" customFormat="1" ht="14.25" customHeight="1">
      <c r="B11" s="24"/>
      <c r="C11" s="25"/>
      <c r="D11" s="20" t="s">
        <v>24</v>
      </c>
      <c r="E11" s="25"/>
      <c r="F11" s="25"/>
      <c r="G11" s="25"/>
      <c r="H11" s="25"/>
      <c r="I11" s="25"/>
      <c r="J11" s="25"/>
      <c r="K11" s="25"/>
      <c r="L11" s="25"/>
      <c r="M11" s="20" t="s">
        <v>25</v>
      </c>
      <c r="N11" s="25"/>
      <c r="O11" s="253"/>
      <c r="P11" s="253"/>
      <c r="Q11" s="25"/>
      <c r="R11" s="26"/>
    </row>
    <row r="12" spans="2:18" s="23" customFormat="1" ht="18" customHeight="1">
      <c r="B12" s="24"/>
      <c r="C12" s="25"/>
      <c r="D12" s="25"/>
      <c r="E12" s="18" t="s">
        <v>2618</v>
      </c>
      <c r="F12" s="25"/>
      <c r="G12" s="25"/>
      <c r="H12" s="25"/>
      <c r="I12" s="25"/>
      <c r="J12" s="25"/>
      <c r="K12" s="25"/>
      <c r="L12" s="25"/>
      <c r="M12" s="20" t="s">
        <v>27</v>
      </c>
      <c r="N12" s="25"/>
      <c r="O12" s="253"/>
      <c r="P12" s="253"/>
      <c r="Q12" s="25"/>
      <c r="R12" s="26"/>
    </row>
    <row r="13" spans="2:18" s="23" customFormat="1" ht="6.75" customHeight="1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2:18" s="23" customFormat="1" ht="14.25" customHeight="1">
      <c r="B14" s="24"/>
      <c r="C14" s="25"/>
      <c r="D14" s="20" t="s">
        <v>28</v>
      </c>
      <c r="E14" s="25"/>
      <c r="F14" s="25"/>
      <c r="G14" s="25"/>
      <c r="H14" s="25"/>
      <c r="I14" s="25"/>
      <c r="J14" s="25"/>
      <c r="K14" s="25"/>
      <c r="L14" s="25"/>
      <c r="M14" s="20" t="s">
        <v>25</v>
      </c>
      <c r="N14" s="25"/>
      <c r="O14" s="253">
        <f>IF('Rekapitulace stavby'!AN13="","",'Rekapitulace stavby'!AN13)</f>
      </c>
      <c r="P14" s="253"/>
      <c r="Q14" s="25"/>
      <c r="R14" s="26"/>
    </row>
    <row r="15" spans="2:18" s="23" customFormat="1" ht="18" customHeight="1">
      <c r="B15" s="24"/>
      <c r="C15" s="25"/>
      <c r="D15" s="25"/>
      <c r="E15" s="18" t="str">
        <f>IF('Rekapitulace stavby'!E14="","",'Rekapitulace stavby'!E14)</f>
        <v> </v>
      </c>
      <c r="F15" s="25"/>
      <c r="G15" s="25"/>
      <c r="H15" s="25"/>
      <c r="I15" s="25"/>
      <c r="J15" s="25"/>
      <c r="K15" s="25"/>
      <c r="L15" s="25"/>
      <c r="M15" s="20" t="s">
        <v>27</v>
      </c>
      <c r="N15" s="25"/>
      <c r="O15" s="253">
        <f>IF('Rekapitulace stavby'!AN14="","",'Rekapitulace stavby'!AN14)</f>
      </c>
      <c r="P15" s="253"/>
      <c r="Q15" s="25"/>
      <c r="R15" s="26"/>
    </row>
    <row r="16" spans="2:18" s="23" customFormat="1" ht="6.7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23" customFormat="1" ht="14.25" customHeight="1">
      <c r="B17" s="24"/>
      <c r="C17" s="25"/>
      <c r="D17" s="20" t="s">
        <v>30</v>
      </c>
      <c r="E17" s="25"/>
      <c r="F17" s="25"/>
      <c r="G17" s="25"/>
      <c r="H17" s="25"/>
      <c r="I17" s="25"/>
      <c r="J17" s="25"/>
      <c r="K17" s="25"/>
      <c r="L17" s="25"/>
      <c r="M17" s="20" t="s">
        <v>25</v>
      </c>
      <c r="N17" s="25"/>
      <c r="O17" s="253"/>
      <c r="P17" s="253"/>
      <c r="Q17" s="25"/>
      <c r="R17" s="26"/>
    </row>
    <row r="18" spans="2:18" s="23" customFormat="1" ht="18" customHeight="1">
      <c r="B18" s="24"/>
      <c r="C18" s="25"/>
      <c r="D18" s="25"/>
      <c r="E18" s="18" t="s">
        <v>31</v>
      </c>
      <c r="F18" s="25"/>
      <c r="G18" s="25"/>
      <c r="H18" s="25"/>
      <c r="I18" s="25"/>
      <c r="J18" s="25"/>
      <c r="K18" s="25"/>
      <c r="L18" s="25"/>
      <c r="M18" s="20" t="s">
        <v>27</v>
      </c>
      <c r="N18" s="25"/>
      <c r="O18" s="253"/>
      <c r="P18" s="253"/>
      <c r="Q18" s="25"/>
      <c r="R18" s="26"/>
    </row>
    <row r="19" spans="2:18" s="23" customFormat="1" ht="6.7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23" customFormat="1" ht="14.25" customHeight="1">
      <c r="B20" s="24"/>
      <c r="C20" s="25"/>
      <c r="D20" s="20" t="s">
        <v>33</v>
      </c>
      <c r="E20" s="25"/>
      <c r="F20" s="25"/>
      <c r="G20" s="25"/>
      <c r="H20" s="25"/>
      <c r="I20" s="25"/>
      <c r="J20" s="25"/>
      <c r="K20" s="25"/>
      <c r="L20" s="25"/>
      <c r="M20" s="20" t="s">
        <v>25</v>
      </c>
      <c r="N20" s="25"/>
      <c r="O20" s="253">
        <f>IF('Rekapitulace stavby'!AN19="","",'Rekapitulace stavby'!AN19)</f>
      </c>
      <c r="P20" s="253"/>
      <c r="Q20" s="25"/>
      <c r="R20" s="26"/>
    </row>
    <row r="21" spans="2:18" s="23" customFormat="1" ht="18" customHeight="1">
      <c r="B21" s="24"/>
      <c r="C21" s="25"/>
      <c r="D21" s="25"/>
      <c r="E21" s="18" t="str">
        <f>IF('Rekapitulace stavby'!E20="","",'Rekapitulace stavby'!E20)</f>
        <v>ing. Lenka Kasperová</v>
      </c>
      <c r="F21" s="25"/>
      <c r="G21" s="25"/>
      <c r="H21" s="25"/>
      <c r="I21" s="25"/>
      <c r="J21" s="25"/>
      <c r="K21" s="25"/>
      <c r="L21" s="25"/>
      <c r="M21" s="20" t="s">
        <v>27</v>
      </c>
      <c r="N21" s="25"/>
      <c r="O21" s="253">
        <f>IF('Rekapitulace stavby'!AN20="","",'Rekapitulace stavby'!AN20)</f>
      </c>
      <c r="P21" s="253"/>
      <c r="Q21" s="25"/>
      <c r="R21" s="26"/>
    </row>
    <row r="22" spans="2:18" s="23" customFormat="1" ht="6.7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23" customFormat="1" ht="14.25" customHeight="1">
      <c r="B23" s="24"/>
      <c r="C23" s="25"/>
      <c r="D23" s="20" t="s">
        <v>35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22.5" customHeight="1">
      <c r="B24" s="24"/>
      <c r="C24" s="25"/>
      <c r="D24" s="25"/>
      <c r="E24" s="255"/>
      <c r="F24" s="255"/>
      <c r="G24" s="255"/>
      <c r="H24" s="255"/>
      <c r="I24" s="255"/>
      <c r="J24" s="255"/>
      <c r="K24" s="255"/>
      <c r="L24" s="255"/>
      <c r="M24" s="25"/>
      <c r="N24" s="25"/>
      <c r="O24" s="25"/>
      <c r="P24" s="25"/>
      <c r="Q24" s="25"/>
      <c r="R24" s="26"/>
    </row>
    <row r="25" spans="2:18" s="23" customFormat="1" ht="6.7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23" customFormat="1" ht="6.75" customHeight="1">
      <c r="B26" s="24"/>
      <c r="C26" s="25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5"/>
      <c r="R26" s="26"/>
    </row>
    <row r="27" spans="2:18" s="23" customFormat="1" ht="14.25" customHeight="1">
      <c r="B27" s="24"/>
      <c r="C27" s="25"/>
      <c r="D27" s="108" t="s">
        <v>121</v>
      </c>
      <c r="E27" s="25"/>
      <c r="F27" s="25"/>
      <c r="G27" s="25"/>
      <c r="H27" s="25"/>
      <c r="I27" s="25"/>
      <c r="J27" s="25"/>
      <c r="K27" s="25"/>
      <c r="L27" s="25"/>
      <c r="M27" s="256">
        <f>N88</f>
        <v>0</v>
      </c>
      <c r="N27" s="256"/>
      <c r="O27" s="256"/>
      <c r="P27" s="256"/>
      <c r="Q27" s="25"/>
      <c r="R27" s="26"/>
    </row>
    <row r="28" spans="2:18" s="23" customFormat="1" ht="14.25" customHeight="1">
      <c r="B28" s="24"/>
      <c r="C28" s="25"/>
      <c r="D28" s="22" t="s">
        <v>122</v>
      </c>
      <c r="E28" s="25"/>
      <c r="F28" s="25"/>
      <c r="G28" s="25"/>
      <c r="H28" s="25"/>
      <c r="I28" s="25"/>
      <c r="J28" s="25"/>
      <c r="K28" s="25"/>
      <c r="L28" s="25"/>
      <c r="M28" s="256">
        <f>N95</f>
        <v>0</v>
      </c>
      <c r="N28" s="256"/>
      <c r="O28" s="256"/>
      <c r="P28" s="256"/>
      <c r="Q28" s="25"/>
      <c r="R28" s="26"/>
    </row>
    <row r="29" spans="2:18" s="23" customFormat="1" ht="6.75" customHeight="1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23" customFormat="1" ht="24.75" customHeight="1">
      <c r="B30" s="24"/>
      <c r="C30" s="25"/>
      <c r="D30" s="109" t="s">
        <v>38</v>
      </c>
      <c r="E30" s="25"/>
      <c r="F30" s="25"/>
      <c r="G30" s="25"/>
      <c r="H30" s="25"/>
      <c r="I30" s="25"/>
      <c r="J30" s="25"/>
      <c r="K30" s="25"/>
      <c r="L30" s="25"/>
      <c r="M30" s="279">
        <f>ROUND(M27+M28,2)</f>
        <v>0</v>
      </c>
      <c r="N30" s="279"/>
      <c r="O30" s="279"/>
      <c r="P30" s="279"/>
      <c r="Q30" s="25"/>
      <c r="R30" s="26"/>
    </row>
    <row r="31" spans="2:18" s="23" customFormat="1" ht="6.75" customHeight="1">
      <c r="B31" s="24"/>
      <c r="C31" s="2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25"/>
      <c r="R31" s="26"/>
    </row>
    <row r="32" spans="2:18" s="23" customFormat="1" ht="14.25" customHeight="1">
      <c r="B32" s="24"/>
      <c r="C32" s="25"/>
      <c r="D32" s="32" t="s">
        <v>39</v>
      </c>
      <c r="E32" s="32" t="s">
        <v>40</v>
      </c>
      <c r="F32" s="33">
        <v>0.21</v>
      </c>
      <c r="G32" s="110" t="s">
        <v>41</v>
      </c>
      <c r="H32" s="280">
        <f>ROUND((SUM(BE95:BE96)+SUM(BE114:BE137)),2)</f>
        <v>0</v>
      </c>
      <c r="I32" s="280"/>
      <c r="J32" s="280"/>
      <c r="K32" s="25"/>
      <c r="L32" s="25"/>
      <c r="M32" s="280">
        <f>ROUND(ROUND((SUM(BE95:BE96)+SUM(BE114:BE137)),2)*F32,2)</f>
        <v>0</v>
      </c>
      <c r="N32" s="280"/>
      <c r="O32" s="280"/>
      <c r="P32" s="280"/>
      <c r="Q32" s="25"/>
      <c r="R32" s="26"/>
    </row>
    <row r="33" spans="2:18" s="23" customFormat="1" ht="14.25" customHeight="1">
      <c r="B33" s="24"/>
      <c r="C33" s="25"/>
      <c r="D33" s="25"/>
      <c r="E33" s="32" t="s">
        <v>42</v>
      </c>
      <c r="F33" s="33">
        <v>0.15</v>
      </c>
      <c r="G33" s="110" t="s">
        <v>41</v>
      </c>
      <c r="H33" s="280">
        <f>ROUND((SUM(BF95:BF96)+SUM(BF114:BF137)),2)</f>
        <v>0</v>
      </c>
      <c r="I33" s="280"/>
      <c r="J33" s="280"/>
      <c r="K33" s="25"/>
      <c r="L33" s="25"/>
      <c r="M33" s="280">
        <f>ROUND(ROUND((SUM(BF95:BF96)+SUM(BF114:BF137)),2)*F33,2)</f>
        <v>0</v>
      </c>
      <c r="N33" s="280"/>
      <c r="O33" s="280"/>
      <c r="P33" s="280"/>
      <c r="Q33" s="25"/>
      <c r="R33" s="26"/>
    </row>
    <row r="34" spans="2:18" s="23" customFormat="1" ht="14.25" customHeight="1" hidden="1">
      <c r="B34" s="24"/>
      <c r="C34" s="25"/>
      <c r="D34" s="25"/>
      <c r="E34" s="32" t="s">
        <v>43</v>
      </c>
      <c r="F34" s="33">
        <v>0.21</v>
      </c>
      <c r="G34" s="110" t="s">
        <v>41</v>
      </c>
      <c r="H34" s="280">
        <f>ROUND((SUM(BG95:BG96)+SUM(BG114:BG137)),2)</f>
        <v>0</v>
      </c>
      <c r="I34" s="280"/>
      <c r="J34" s="280"/>
      <c r="K34" s="25"/>
      <c r="L34" s="25"/>
      <c r="M34" s="280">
        <v>0</v>
      </c>
      <c r="N34" s="280"/>
      <c r="O34" s="280"/>
      <c r="P34" s="280"/>
      <c r="Q34" s="25"/>
      <c r="R34" s="26"/>
    </row>
    <row r="35" spans="2:18" s="23" customFormat="1" ht="14.25" customHeight="1" hidden="1">
      <c r="B35" s="24"/>
      <c r="C35" s="25"/>
      <c r="D35" s="25"/>
      <c r="E35" s="32" t="s">
        <v>44</v>
      </c>
      <c r="F35" s="33">
        <v>0.15</v>
      </c>
      <c r="G35" s="110" t="s">
        <v>41</v>
      </c>
      <c r="H35" s="280">
        <f>ROUND((SUM(BH95:BH96)+SUM(BH114:BH137)),2)</f>
        <v>0</v>
      </c>
      <c r="I35" s="280"/>
      <c r="J35" s="280"/>
      <c r="K35" s="25"/>
      <c r="L35" s="25"/>
      <c r="M35" s="280">
        <v>0</v>
      </c>
      <c r="N35" s="280"/>
      <c r="O35" s="280"/>
      <c r="P35" s="280"/>
      <c r="Q35" s="25"/>
      <c r="R35" s="26"/>
    </row>
    <row r="36" spans="2:18" s="23" customFormat="1" ht="14.25" customHeight="1" hidden="1">
      <c r="B36" s="24"/>
      <c r="C36" s="25"/>
      <c r="D36" s="25"/>
      <c r="E36" s="32" t="s">
        <v>45</v>
      </c>
      <c r="F36" s="33">
        <v>0</v>
      </c>
      <c r="G36" s="110" t="s">
        <v>41</v>
      </c>
      <c r="H36" s="280">
        <f>ROUND((SUM(BI95:BI96)+SUM(BI114:BI137)),2)</f>
        <v>0</v>
      </c>
      <c r="I36" s="280"/>
      <c r="J36" s="280"/>
      <c r="K36" s="25"/>
      <c r="L36" s="25"/>
      <c r="M36" s="280">
        <v>0</v>
      </c>
      <c r="N36" s="280"/>
      <c r="O36" s="280"/>
      <c r="P36" s="280"/>
      <c r="Q36" s="25"/>
      <c r="R36" s="26"/>
    </row>
    <row r="37" spans="2:18" s="23" customFormat="1" ht="6.7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23" customFormat="1" ht="24.75" customHeight="1">
      <c r="B38" s="24"/>
      <c r="C38" s="106"/>
      <c r="D38" s="111" t="s">
        <v>46</v>
      </c>
      <c r="E38" s="67"/>
      <c r="F38" s="67"/>
      <c r="G38" s="112" t="s">
        <v>47</v>
      </c>
      <c r="H38" s="113" t="s">
        <v>48</v>
      </c>
      <c r="I38" s="67"/>
      <c r="J38" s="67"/>
      <c r="K38" s="67"/>
      <c r="L38" s="281">
        <f>SUM(M30:M36)</f>
        <v>0</v>
      </c>
      <c r="M38" s="281"/>
      <c r="N38" s="281"/>
      <c r="O38" s="281"/>
      <c r="P38" s="281"/>
      <c r="Q38" s="106"/>
      <c r="R38" s="26"/>
    </row>
    <row r="39" spans="2:18" s="23" customFormat="1" ht="14.2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23" customFormat="1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ht="13.5"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4"/>
    </row>
    <row r="42" spans="2:18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ht="13.5"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</row>
    <row r="50" spans="2:18" s="23" customFormat="1" ht="15">
      <c r="B50" s="24"/>
      <c r="C50" s="25"/>
      <c r="D50" s="40" t="s">
        <v>49</v>
      </c>
      <c r="E50" s="41"/>
      <c r="F50" s="41"/>
      <c r="G50" s="41"/>
      <c r="H50" s="42"/>
      <c r="I50" s="25"/>
      <c r="J50" s="40" t="s">
        <v>50</v>
      </c>
      <c r="K50" s="41"/>
      <c r="L50" s="41"/>
      <c r="M50" s="41"/>
      <c r="N50" s="41"/>
      <c r="O50" s="41"/>
      <c r="P50" s="42"/>
      <c r="Q50" s="25"/>
      <c r="R50" s="26"/>
    </row>
    <row r="51" spans="2:18" ht="13.5">
      <c r="B51" s="13"/>
      <c r="C51" s="16"/>
      <c r="D51" s="43"/>
      <c r="E51" s="16"/>
      <c r="F51" s="16"/>
      <c r="G51" s="16"/>
      <c r="H51" s="44"/>
      <c r="I51" s="16"/>
      <c r="J51" s="43"/>
      <c r="K51" s="16"/>
      <c r="L51" s="16"/>
      <c r="M51" s="16"/>
      <c r="N51" s="16"/>
      <c r="O51" s="16"/>
      <c r="P51" s="44"/>
      <c r="Q51" s="16"/>
      <c r="R51" s="14"/>
    </row>
    <row r="52" spans="2:18" ht="13.5">
      <c r="B52" s="13"/>
      <c r="C52" s="16"/>
      <c r="D52" s="43"/>
      <c r="E52" s="16"/>
      <c r="F52" s="16"/>
      <c r="G52" s="16"/>
      <c r="H52" s="44"/>
      <c r="I52" s="16"/>
      <c r="J52" s="43"/>
      <c r="K52" s="16"/>
      <c r="L52" s="16"/>
      <c r="M52" s="16"/>
      <c r="N52" s="16"/>
      <c r="O52" s="16"/>
      <c r="P52" s="44"/>
      <c r="Q52" s="16"/>
      <c r="R52" s="14"/>
    </row>
    <row r="53" spans="2:18" ht="13.5">
      <c r="B53" s="13"/>
      <c r="C53" s="16"/>
      <c r="D53" s="43"/>
      <c r="E53" s="16"/>
      <c r="F53" s="16"/>
      <c r="G53" s="16"/>
      <c r="H53" s="44"/>
      <c r="I53" s="16"/>
      <c r="J53" s="43"/>
      <c r="K53" s="16"/>
      <c r="L53" s="16"/>
      <c r="M53" s="16"/>
      <c r="N53" s="16"/>
      <c r="O53" s="16"/>
      <c r="P53" s="44"/>
      <c r="Q53" s="16"/>
      <c r="R53" s="14"/>
    </row>
    <row r="54" spans="2:18" ht="13.5">
      <c r="B54" s="13"/>
      <c r="C54" s="16"/>
      <c r="D54" s="43"/>
      <c r="E54" s="16"/>
      <c r="F54" s="16"/>
      <c r="G54" s="16"/>
      <c r="H54" s="44"/>
      <c r="I54" s="16"/>
      <c r="J54" s="43"/>
      <c r="K54" s="16"/>
      <c r="L54" s="16"/>
      <c r="M54" s="16"/>
      <c r="N54" s="16"/>
      <c r="O54" s="16"/>
      <c r="P54" s="44"/>
      <c r="Q54" s="16"/>
      <c r="R54" s="14"/>
    </row>
    <row r="55" spans="2:18" ht="13.5">
      <c r="B55" s="13"/>
      <c r="C55" s="16"/>
      <c r="D55" s="43"/>
      <c r="E55" s="16"/>
      <c r="F55" s="16"/>
      <c r="G55" s="16"/>
      <c r="H55" s="44"/>
      <c r="I55" s="16"/>
      <c r="J55" s="43"/>
      <c r="K55" s="16"/>
      <c r="L55" s="16"/>
      <c r="M55" s="16"/>
      <c r="N55" s="16"/>
      <c r="O55" s="16"/>
      <c r="P55" s="44"/>
      <c r="Q55" s="16"/>
      <c r="R55" s="14"/>
    </row>
    <row r="56" spans="2:18" ht="13.5">
      <c r="B56" s="13"/>
      <c r="C56" s="16"/>
      <c r="D56" s="43"/>
      <c r="E56" s="16"/>
      <c r="F56" s="16"/>
      <c r="G56" s="16"/>
      <c r="H56" s="44"/>
      <c r="I56" s="16"/>
      <c r="J56" s="43"/>
      <c r="K56" s="16"/>
      <c r="L56" s="16"/>
      <c r="M56" s="16"/>
      <c r="N56" s="16"/>
      <c r="O56" s="16"/>
      <c r="P56" s="44"/>
      <c r="Q56" s="16"/>
      <c r="R56" s="14"/>
    </row>
    <row r="57" spans="2:18" ht="13.5">
      <c r="B57" s="13"/>
      <c r="C57" s="16"/>
      <c r="D57" s="43"/>
      <c r="E57" s="16"/>
      <c r="F57" s="16"/>
      <c r="G57" s="16"/>
      <c r="H57" s="44"/>
      <c r="I57" s="16"/>
      <c r="J57" s="43"/>
      <c r="K57" s="16"/>
      <c r="L57" s="16"/>
      <c r="M57" s="16"/>
      <c r="N57" s="16"/>
      <c r="O57" s="16"/>
      <c r="P57" s="44"/>
      <c r="Q57" s="16"/>
      <c r="R57" s="14"/>
    </row>
    <row r="58" spans="2:18" ht="13.5">
      <c r="B58" s="13"/>
      <c r="C58" s="16"/>
      <c r="D58" s="43"/>
      <c r="E58" s="16"/>
      <c r="F58" s="16"/>
      <c r="G58" s="16"/>
      <c r="H58" s="44"/>
      <c r="I58" s="16"/>
      <c r="J58" s="43"/>
      <c r="K58" s="16"/>
      <c r="L58" s="16"/>
      <c r="M58" s="16"/>
      <c r="N58" s="16"/>
      <c r="O58" s="16"/>
      <c r="P58" s="44"/>
      <c r="Q58" s="16"/>
      <c r="R58" s="14"/>
    </row>
    <row r="59" spans="2:18" s="23" customFormat="1" ht="15">
      <c r="B59" s="24"/>
      <c r="C59" s="25"/>
      <c r="D59" s="45" t="s">
        <v>51</v>
      </c>
      <c r="E59" s="46"/>
      <c r="F59" s="46"/>
      <c r="G59" s="47" t="s">
        <v>52</v>
      </c>
      <c r="H59" s="48"/>
      <c r="I59" s="25"/>
      <c r="J59" s="45" t="s">
        <v>51</v>
      </c>
      <c r="K59" s="46"/>
      <c r="L59" s="46"/>
      <c r="M59" s="46"/>
      <c r="N59" s="47" t="s">
        <v>52</v>
      </c>
      <c r="O59" s="46"/>
      <c r="P59" s="48"/>
      <c r="Q59" s="25"/>
      <c r="R59" s="26"/>
    </row>
    <row r="60" spans="2:18" ht="13.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</row>
    <row r="61" spans="2:18" s="23" customFormat="1" ht="15">
      <c r="B61" s="24"/>
      <c r="C61" s="25"/>
      <c r="D61" s="40" t="s">
        <v>53</v>
      </c>
      <c r="E61" s="41"/>
      <c r="F61" s="41"/>
      <c r="G61" s="41"/>
      <c r="H61" s="42"/>
      <c r="I61" s="25"/>
      <c r="J61" s="40" t="s">
        <v>54</v>
      </c>
      <c r="K61" s="41"/>
      <c r="L61" s="41"/>
      <c r="M61" s="41"/>
      <c r="N61" s="41"/>
      <c r="O61" s="41"/>
      <c r="P61" s="42"/>
      <c r="Q61" s="25"/>
      <c r="R61" s="26"/>
    </row>
    <row r="62" spans="2:18" ht="13.5">
      <c r="B62" s="13"/>
      <c r="C62" s="16"/>
      <c r="D62" s="43"/>
      <c r="E62" s="16"/>
      <c r="F62" s="16"/>
      <c r="G62" s="16"/>
      <c r="H62" s="44"/>
      <c r="I62" s="16"/>
      <c r="J62" s="43"/>
      <c r="K62" s="16"/>
      <c r="L62" s="16"/>
      <c r="M62" s="16"/>
      <c r="N62" s="16"/>
      <c r="O62" s="16"/>
      <c r="P62" s="44"/>
      <c r="Q62" s="16"/>
      <c r="R62" s="14"/>
    </row>
    <row r="63" spans="2:18" ht="13.5">
      <c r="B63" s="13"/>
      <c r="C63" s="16"/>
      <c r="D63" s="43"/>
      <c r="E63" s="16"/>
      <c r="F63" s="16"/>
      <c r="G63" s="16"/>
      <c r="H63" s="44"/>
      <c r="I63" s="16"/>
      <c r="J63" s="43"/>
      <c r="K63" s="16"/>
      <c r="L63" s="16"/>
      <c r="M63" s="16"/>
      <c r="N63" s="16"/>
      <c r="O63" s="16"/>
      <c r="P63" s="44"/>
      <c r="Q63" s="16"/>
      <c r="R63" s="14"/>
    </row>
    <row r="64" spans="2:18" ht="13.5">
      <c r="B64" s="13"/>
      <c r="C64" s="16"/>
      <c r="D64" s="43"/>
      <c r="E64" s="16"/>
      <c r="F64" s="16"/>
      <c r="G64" s="16"/>
      <c r="H64" s="44"/>
      <c r="I64" s="16"/>
      <c r="J64" s="43"/>
      <c r="K64" s="16"/>
      <c r="L64" s="16"/>
      <c r="M64" s="16"/>
      <c r="N64" s="16"/>
      <c r="O64" s="16"/>
      <c r="P64" s="44"/>
      <c r="Q64" s="16"/>
      <c r="R64" s="14"/>
    </row>
    <row r="65" spans="2:18" ht="13.5">
      <c r="B65" s="13"/>
      <c r="C65" s="16"/>
      <c r="D65" s="43"/>
      <c r="E65" s="16"/>
      <c r="F65" s="16"/>
      <c r="G65" s="16"/>
      <c r="H65" s="44"/>
      <c r="I65" s="16"/>
      <c r="J65" s="43"/>
      <c r="K65" s="16"/>
      <c r="L65" s="16"/>
      <c r="M65" s="16"/>
      <c r="N65" s="16"/>
      <c r="O65" s="16"/>
      <c r="P65" s="44"/>
      <c r="Q65" s="16"/>
      <c r="R65" s="14"/>
    </row>
    <row r="66" spans="2:18" ht="13.5">
      <c r="B66" s="13"/>
      <c r="C66" s="16"/>
      <c r="D66" s="43"/>
      <c r="E66" s="16"/>
      <c r="F66" s="16"/>
      <c r="G66" s="16"/>
      <c r="H66" s="44"/>
      <c r="I66" s="16"/>
      <c r="J66" s="43"/>
      <c r="K66" s="16"/>
      <c r="L66" s="16"/>
      <c r="M66" s="16"/>
      <c r="N66" s="16"/>
      <c r="O66" s="16"/>
      <c r="P66" s="44"/>
      <c r="Q66" s="16"/>
      <c r="R66" s="14"/>
    </row>
    <row r="67" spans="2:18" ht="13.5">
      <c r="B67" s="13"/>
      <c r="C67" s="16"/>
      <c r="D67" s="43"/>
      <c r="E67" s="16"/>
      <c r="F67" s="16"/>
      <c r="G67" s="16"/>
      <c r="H67" s="44"/>
      <c r="I67" s="16"/>
      <c r="J67" s="43"/>
      <c r="K67" s="16"/>
      <c r="L67" s="16"/>
      <c r="M67" s="16"/>
      <c r="N67" s="16"/>
      <c r="O67" s="16"/>
      <c r="P67" s="44"/>
      <c r="Q67" s="16"/>
      <c r="R67" s="14"/>
    </row>
    <row r="68" spans="2:18" ht="13.5">
      <c r="B68" s="13"/>
      <c r="C68" s="16"/>
      <c r="D68" s="43"/>
      <c r="E68" s="16"/>
      <c r="F68" s="16"/>
      <c r="G68" s="16"/>
      <c r="H68" s="44"/>
      <c r="I68" s="16"/>
      <c r="J68" s="43"/>
      <c r="K68" s="16"/>
      <c r="L68" s="16"/>
      <c r="M68" s="16"/>
      <c r="N68" s="16"/>
      <c r="O68" s="16"/>
      <c r="P68" s="44"/>
      <c r="Q68" s="16"/>
      <c r="R68" s="14"/>
    </row>
    <row r="69" spans="2:18" ht="13.5">
      <c r="B69" s="13"/>
      <c r="C69" s="16"/>
      <c r="D69" s="43"/>
      <c r="E69" s="16"/>
      <c r="F69" s="16"/>
      <c r="G69" s="16"/>
      <c r="H69" s="44"/>
      <c r="I69" s="16"/>
      <c r="J69" s="43"/>
      <c r="K69" s="16"/>
      <c r="L69" s="16"/>
      <c r="M69" s="16"/>
      <c r="N69" s="16"/>
      <c r="O69" s="16"/>
      <c r="P69" s="44"/>
      <c r="Q69" s="16"/>
      <c r="R69" s="14"/>
    </row>
    <row r="70" spans="2:18" s="23" customFormat="1" ht="15">
      <c r="B70" s="24"/>
      <c r="C70" s="25"/>
      <c r="D70" s="45" t="s">
        <v>51</v>
      </c>
      <c r="E70" s="46"/>
      <c r="F70" s="46"/>
      <c r="G70" s="47" t="s">
        <v>52</v>
      </c>
      <c r="H70" s="48"/>
      <c r="I70" s="25"/>
      <c r="J70" s="45" t="s">
        <v>51</v>
      </c>
      <c r="K70" s="46"/>
      <c r="L70" s="46"/>
      <c r="M70" s="46"/>
      <c r="N70" s="47" t="s">
        <v>52</v>
      </c>
      <c r="O70" s="46"/>
      <c r="P70" s="48"/>
      <c r="Q70" s="25"/>
      <c r="R70" s="26"/>
    </row>
    <row r="71" spans="2:18" s="23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75" customHeight="1">
      <c r="B76" s="24"/>
      <c r="C76" s="252" t="s">
        <v>123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6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>
      <c r="B78" s="24"/>
      <c r="C78" s="20" t="s">
        <v>16</v>
      </c>
      <c r="D78" s="25"/>
      <c r="E78" s="25"/>
      <c r="F78" s="277" t="str">
        <f>F6</f>
        <v>Stavební úpravy a zateplení objektu strážnice Milíčov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5"/>
      <c r="R78" s="26"/>
    </row>
    <row r="79" spans="2:18" s="23" customFormat="1" ht="36.75" customHeight="1">
      <c r="B79" s="24"/>
      <c r="C79" s="61" t="s">
        <v>117</v>
      </c>
      <c r="D79" s="25"/>
      <c r="E79" s="25"/>
      <c r="F79" s="262" t="str">
        <f>F7</f>
        <v>003 - Venkovní  plochy, oplocení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5"/>
      <c r="R79" s="26"/>
    </row>
    <row r="80" spans="2:18" s="23" customFormat="1" ht="6.75" customHeight="1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18" s="23" customFormat="1" ht="18" customHeight="1">
      <c r="B81" s="24"/>
      <c r="C81" s="20" t="s">
        <v>20</v>
      </c>
      <c r="D81" s="25"/>
      <c r="E81" s="25"/>
      <c r="F81" s="18" t="str">
        <f>F9</f>
        <v>Praha 10 Záběhlice</v>
      </c>
      <c r="G81" s="25"/>
      <c r="H81" s="25"/>
      <c r="I81" s="25"/>
      <c r="J81" s="25"/>
      <c r="K81" s="20" t="s">
        <v>22</v>
      </c>
      <c r="L81" s="25"/>
      <c r="M81" s="278" t="str">
        <f>IF(O9="","",O9)</f>
        <v>22.07.2016</v>
      </c>
      <c r="N81" s="278"/>
      <c r="O81" s="278"/>
      <c r="P81" s="278"/>
      <c r="Q81" s="25"/>
      <c r="R81" s="26"/>
    </row>
    <row r="82" spans="2:18" s="23" customFormat="1" ht="6.75" customHeight="1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18" s="23" customFormat="1" ht="15">
      <c r="B83" s="24"/>
      <c r="C83" s="20" t="s">
        <v>24</v>
      </c>
      <c r="D83" s="25"/>
      <c r="E83" s="25"/>
      <c r="F83" s="18" t="str">
        <f>E12</f>
        <v>Lesy hl. Města Prahy, Páčská 1885, Praha 10</v>
      </c>
      <c r="G83" s="25"/>
      <c r="H83" s="25"/>
      <c r="I83" s="25"/>
      <c r="J83" s="25"/>
      <c r="K83" s="20" t="s">
        <v>30</v>
      </c>
      <c r="L83" s="25"/>
      <c r="M83" s="253" t="str">
        <f>E18</f>
        <v>Ing. Oldřich Bělina</v>
      </c>
      <c r="N83" s="253"/>
      <c r="O83" s="253"/>
      <c r="P83" s="253"/>
      <c r="Q83" s="253"/>
      <c r="R83" s="26"/>
    </row>
    <row r="84" spans="2:18" s="23" customFormat="1" ht="14.25" customHeight="1">
      <c r="B84" s="24"/>
      <c r="C84" s="20" t="s">
        <v>28</v>
      </c>
      <c r="D84" s="25"/>
      <c r="E84" s="25"/>
      <c r="F84" s="18" t="str">
        <f>IF(E15="","",E15)</f>
        <v> </v>
      </c>
      <c r="G84" s="25"/>
      <c r="H84" s="25"/>
      <c r="I84" s="25"/>
      <c r="J84" s="25"/>
      <c r="K84" s="20" t="s">
        <v>33</v>
      </c>
      <c r="L84" s="25"/>
      <c r="M84" s="253" t="str">
        <f>E21</f>
        <v>ing. Lenka Kasperová</v>
      </c>
      <c r="N84" s="253"/>
      <c r="O84" s="253"/>
      <c r="P84" s="253"/>
      <c r="Q84" s="253"/>
      <c r="R84" s="26"/>
    </row>
    <row r="85" spans="2:18" s="23" customFormat="1" ht="9.75" customHeight="1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18" s="23" customFormat="1" ht="29.25" customHeight="1">
      <c r="B86" s="24"/>
      <c r="C86" s="282" t="s">
        <v>124</v>
      </c>
      <c r="D86" s="282"/>
      <c r="E86" s="282"/>
      <c r="F86" s="282"/>
      <c r="G86" s="282"/>
      <c r="H86" s="106"/>
      <c r="I86" s="106"/>
      <c r="J86" s="106"/>
      <c r="K86" s="106"/>
      <c r="L86" s="106"/>
      <c r="M86" s="106"/>
      <c r="N86" s="282" t="s">
        <v>125</v>
      </c>
      <c r="O86" s="282"/>
      <c r="P86" s="282"/>
      <c r="Q86" s="282"/>
      <c r="R86" s="26"/>
    </row>
    <row r="87" spans="2:18" s="23" customFormat="1" ht="9.75" customHeight="1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47" s="23" customFormat="1" ht="29.25" customHeight="1">
      <c r="B88" s="24"/>
      <c r="C88" s="114" t="s">
        <v>126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9">
        <f>N114</f>
        <v>0</v>
      </c>
      <c r="O88" s="269"/>
      <c r="P88" s="269"/>
      <c r="Q88" s="269"/>
      <c r="R88" s="26"/>
      <c r="AU88" s="9" t="s">
        <v>127</v>
      </c>
    </row>
    <row r="89" spans="2:18" s="115" customFormat="1" ht="24.75" customHeight="1">
      <c r="B89" s="116"/>
      <c r="C89" s="117"/>
      <c r="D89" s="118" t="s">
        <v>223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83">
        <f>N115</f>
        <v>0</v>
      </c>
      <c r="O89" s="283"/>
      <c r="P89" s="283"/>
      <c r="Q89" s="283"/>
      <c r="R89" s="119"/>
    </row>
    <row r="90" spans="2:18" s="120" customFormat="1" ht="19.5" customHeight="1">
      <c r="B90" s="121"/>
      <c r="C90" s="92"/>
      <c r="D90" s="122" t="s">
        <v>226</v>
      </c>
      <c r="E90" s="92"/>
      <c r="F90" s="92"/>
      <c r="G90" s="92"/>
      <c r="H90" s="92"/>
      <c r="I90" s="92"/>
      <c r="J90" s="92"/>
      <c r="K90" s="92"/>
      <c r="L90" s="92"/>
      <c r="M90" s="92"/>
      <c r="N90" s="274">
        <f>N116</f>
        <v>0</v>
      </c>
      <c r="O90" s="274"/>
      <c r="P90" s="274"/>
      <c r="Q90" s="274"/>
      <c r="R90" s="123"/>
    </row>
    <row r="91" spans="2:18" s="120" customFormat="1" ht="19.5" customHeight="1">
      <c r="B91" s="121"/>
      <c r="C91" s="92"/>
      <c r="D91" s="122" t="s">
        <v>229</v>
      </c>
      <c r="E91" s="92"/>
      <c r="F91" s="92"/>
      <c r="G91" s="92"/>
      <c r="H91" s="92"/>
      <c r="I91" s="92"/>
      <c r="J91" s="92"/>
      <c r="K91" s="92"/>
      <c r="L91" s="92"/>
      <c r="M91" s="92"/>
      <c r="N91" s="274">
        <f>N121</f>
        <v>0</v>
      </c>
      <c r="O91" s="274"/>
      <c r="P91" s="274"/>
      <c r="Q91" s="274"/>
      <c r="R91" s="123"/>
    </row>
    <row r="92" spans="2:18" s="115" customFormat="1" ht="24.75" customHeight="1">
      <c r="B92" s="116"/>
      <c r="C92" s="117"/>
      <c r="D92" s="118" t="s">
        <v>232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83">
        <f>N130</f>
        <v>0</v>
      </c>
      <c r="O92" s="283"/>
      <c r="P92" s="283"/>
      <c r="Q92" s="283"/>
      <c r="R92" s="119"/>
    </row>
    <row r="93" spans="2:18" s="120" customFormat="1" ht="19.5" customHeight="1">
      <c r="B93" s="121"/>
      <c r="C93" s="92"/>
      <c r="D93" s="122" t="s">
        <v>246</v>
      </c>
      <c r="E93" s="92"/>
      <c r="F93" s="92"/>
      <c r="G93" s="92"/>
      <c r="H93" s="92"/>
      <c r="I93" s="92"/>
      <c r="J93" s="92"/>
      <c r="K93" s="92"/>
      <c r="L93" s="92"/>
      <c r="M93" s="92"/>
      <c r="N93" s="274">
        <f>N131</f>
        <v>0</v>
      </c>
      <c r="O93" s="274"/>
      <c r="P93" s="274"/>
      <c r="Q93" s="274"/>
      <c r="R93" s="123"/>
    </row>
    <row r="94" spans="2:18" s="23" customFormat="1" ht="21.75" customHeight="1"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</row>
    <row r="95" spans="2:21" s="23" customFormat="1" ht="29.25" customHeight="1">
      <c r="B95" s="24"/>
      <c r="C95" s="114" t="s">
        <v>132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84">
        <v>0</v>
      </c>
      <c r="O95" s="284"/>
      <c r="P95" s="284"/>
      <c r="Q95" s="284"/>
      <c r="R95" s="26"/>
      <c r="T95" s="124"/>
      <c r="U95" s="125" t="s">
        <v>39</v>
      </c>
    </row>
    <row r="96" spans="2:18" s="23" customFormat="1" ht="18" customHeight="1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</row>
    <row r="97" spans="2:18" s="23" customFormat="1" ht="29.25" customHeight="1">
      <c r="B97" s="24"/>
      <c r="C97" s="105" t="s">
        <v>110</v>
      </c>
      <c r="D97" s="106"/>
      <c r="E97" s="106"/>
      <c r="F97" s="106"/>
      <c r="G97" s="106"/>
      <c r="H97" s="106"/>
      <c r="I97" s="106"/>
      <c r="J97" s="106"/>
      <c r="K97" s="106"/>
      <c r="L97" s="275">
        <f>ROUND(SUM(N88+N95),2)</f>
        <v>0</v>
      </c>
      <c r="M97" s="275"/>
      <c r="N97" s="275"/>
      <c r="O97" s="275"/>
      <c r="P97" s="275"/>
      <c r="Q97" s="275"/>
      <c r="R97" s="26"/>
    </row>
    <row r="98" spans="2:18" s="23" customFormat="1" ht="6.75" customHeight="1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1"/>
    </row>
    <row r="102" spans="2:18" s="23" customFormat="1" ht="6.75" customHeight="1"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4"/>
    </row>
    <row r="103" spans="2:18" s="23" customFormat="1" ht="36.75" customHeight="1">
      <c r="B103" s="24"/>
      <c r="C103" s="252" t="s">
        <v>133</v>
      </c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6"/>
    </row>
    <row r="104" spans="2:18" s="23" customFormat="1" ht="6.75" customHeight="1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</row>
    <row r="105" spans="2:18" s="23" customFormat="1" ht="30" customHeight="1">
      <c r="B105" s="24"/>
      <c r="C105" s="20" t="s">
        <v>16</v>
      </c>
      <c r="D105" s="25"/>
      <c r="E105" s="25"/>
      <c r="F105" s="277" t="str">
        <f>F6</f>
        <v>Stavební úpravy a zateplení objektu strážnice Milíčov</v>
      </c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5"/>
      <c r="R105" s="26"/>
    </row>
    <row r="106" spans="2:18" s="23" customFormat="1" ht="36.75" customHeight="1">
      <c r="B106" s="24"/>
      <c r="C106" s="61" t="s">
        <v>117</v>
      </c>
      <c r="D106" s="25"/>
      <c r="E106" s="25"/>
      <c r="F106" s="262" t="str">
        <f>F7</f>
        <v>003 - Venkovní  plochy, oplocení</v>
      </c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5"/>
      <c r="R106" s="26"/>
    </row>
    <row r="107" spans="2:18" s="23" customFormat="1" ht="6.75" customHeight="1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2:18" s="23" customFormat="1" ht="18" customHeight="1">
      <c r="B108" s="24"/>
      <c r="C108" s="20" t="s">
        <v>20</v>
      </c>
      <c r="D108" s="25"/>
      <c r="E108" s="25"/>
      <c r="F108" s="18" t="str">
        <f>F9</f>
        <v>Praha 10 Záběhlice</v>
      </c>
      <c r="G108" s="25"/>
      <c r="H108" s="25"/>
      <c r="I108" s="25"/>
      <c r="J108" s="25"/>
      <c r="K108" s="20" t="s">
        <v>22</v>
      </c>
      <c r="L108" s="25"/>
      <c r="M108" s="278" t="str">
        <f>IF(O9="","",O9)</f>
        <v>22.07.2016</v>
      </c>
      <c r="N108" s="278"/>
      <c r="O108" s="278"/>
      <c r="P108" s="278"/>
      <c r="Q108" s="25"/>
      <c r="R108" s="26"/>
    </row>
    <row r="109" spans="2:18" s="23" customFormat="1" ht="6.75" customHeight="1"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</row>
    <row r="110" spans="2:18" s="23" customFormat="1" ht="15">
      <c r="B110" s="24"/>
      <c r="C110" s="20" t="s">
        <v>24</v>
      </c>
      <c r="D110" s="25"/>
      <c r="E110" s="25"/>
      <c r="F110" s="18" t="str">
        <f>E12</f>
        <v>Lesy hl. Města Prahy, Páčská 1885, Praha 10</v>
      </c>
      <c r="G110" s="25"/>
      <c r="H110" s="25"/>
      <c r="I110" s="25"/>
      <c r="J110" s="25"/>
      <c r="K110" s="20" t="s">
        <v>30</v>
      </c>
      <c r="L110" s="25"/>
      <c r="M110" s="253" t="str">
        <f>E18</f>
        <v>Ing. Oldřich Bělina</v>
      </c>
      <c r="N110" s="253"/>
      <c r="O110" s="253"/>
      <c r="P110" s="253"/>
      <c r="Q110" s="253"/>
      <c r="R110" s="26"/>
    </row>
    <row r="111" spans="2:18" s="23" customFormat="1" ht="14.25" customHeight="1">
      <c r="B111" s="24"/>
      <c r="C111" s="20" t="s">
        <v>28</v>
      </c>
      <c r="D111" s="25"/>
      <c r="E111" s="25"/>
      <c r="F111" s="18" t="str">
        <f>IF(E15="","",E15)</f>
        <v> </v>
      </c>
      <c r="G111" s="25"/>
      <c r="H111" s="25"/>
      <c r="I111" s="25"/>
      <c r="J111" s="25"/>
      <c r="K111" s="20" t="s">
        <v>33</v>
      </c>
      <c r="L111" s="25"/>
      <c r="M111" s="253" t="str">
        <f>E21</f>
        <v>ing. Lenka Kasperová</v>
      </c>
      <c r="N111" s="253"/>
      <c r="O111" s="253"/>
      <c r="P111" s="253"/>
      <c r="Q111" s="253"/>
      <c r="R111" s="26"/>
    </row>
    <row r="112" spans="2:18" s="23" customFormat="1" ht="9.75" customHeight="1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</row>
    <row r="113" spans="2:27" s="126" customFormat="1" ht="29.25" customHeight="1">
      <c r="B113" s="127"/>
      <c r="C113" s="128" t="s">
        <v>134</v>
      </c>
      <c r="D113" s="129" t="s">
        <v>135</v>
      </c>
      <c r="E113" s="129" t="s">
        <v>57</v>
      </c>
      <c r="F113" s="285" t="s">
        <v>136</v>
      </c>
      <c r="G113" s="285"/>
      <c r="H113" s="285"/>
      <c r="I113" s="285"/>
      <c r="J113" s="129" t="s">
        <v>137</v>
      </c>
      <c r="K113" s="129" t="s">
        <v>138</v>
      </c>
      <c r="L113" s="286" t="s">
        <v>139</v>
      </c>
      <c r="M113" s="286"/>
      <c r="N113" s="287" t="s">
        <v>125</v>
      </c>
      <c r="O113" s="287"/>
      <c r="P113" s="287"/>
      <c r="Q113" s="287"/>
      <c r="R113" s="130"/>
      <c r="T113" s="68" t="s">
        <v>140</v>
      </c>
      <c r="U113" s="69" t="s">
        <v>39</v>
      </c>
      <c r="V113" s="69" t="s">
        <v>141</v>
      </c>
      <c r="W113" s="69" t="s">
        <v>142</v>
      </c>
      <c r="X113" s="69" t="s">
        <v>2619</v>
      </c>
      <c r="Y113" s="69" t="s">
        <v>2620</v>
      </c>
      <c r="Z113" s="69" t="s">
        <v>145</v>
      </c>
      <c r="AA113" s="70" t="s">
        <v>146</v>
      </c>
    </row>
    <row r="114" spans="2:63" s="23" customFormat="1" ht="29.25" customHeight="1">
      <c r="B114" s="24"/>
      <c r="C114" s="72" t="s">
        <v>121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88">
        <f>BK114</f>
        <v>0</v>
      </c>
      <c r="O114" s="288"/>
      <c r="P114" s="288"/>
      <c r="Q114" s="288"/>
      <c r="R114" s="26"/>
      <c r="T114" s="71"/>
      <c r="U114" s="41"/>
      <c r="V114" s="41"/>
      <c r="W114" s="131">
        <f>W115+W130</f>
        <v>158.161</v>
      </c>
      <c r="X114" s="41"/>
      <c r="Y114" s="131">
        <f>Y115+Y130</f>
        <v>0.08109000000000001</v>
      </c>
      <c r="Z114" s="41"/>
      <c r="AA114" s="132">
        <f>AA115+AA130</f>
        <v>1.33</v>
      </c>
      <c r="AT114" s="9" t="s">
        <v>74</v>
      </c>
      <c r="AU114" s="9" t="s">
        <v>127</v>
      </c>
      <c r="BK114" s="133">
        <f>BK115+BK130</f>
        <v>0</v>
      </c>
    </row>
    <row r="115" spans="2:63" s="134" customFormat="1" ht="36.75" customHeight="1">
      <c r="B115" s="135"/>
      <c r="C115" s="136"/>
      <c r="D115" s="137" t="s">
        <v>223</v>
      </c>
      <c r="E115" s="137"/>
      <c r="F115" s="137"/>
      <c r="G115" s="137"/>
      <c r="H115" s="137"/>
      <c r="I115" s="137"/>
      <c r="J115" s="137"/>
      <c r="K115" s="137"/>
      <c r="L115" s="137"/>
      <c r="M115" s="137"/>
      <c r="N115" s="289">
        <f>BK115</f>
        <v>0</v>
      </c>
      <c r="O115" s="289"/>
      <c r="P115" s="289"/>
      <c r="Q115" s="289"/>
      <c r="R115" s="138"/>
      <c r="T115" s="139"/>
      <c r="U115" s="136"/>
      <c r="V115" s="136"/>
      <c r="W115" s="140">
        <f>W116+W121</f>
        <v>101.08000000000001</v>
      </c>
      <c r="X115" s="136"/>
      <c r="Y115" s="140">
        <f>Y116+Y121</f>
        <v>0</v>
      </c>
      <c r="Z115" s="136"/>
      <c r="AA115" s="141">
        <f>AA116+AA121</f>
        <v>1.33</v>
      </c>
      <c r="AR115" s="142" t="s">
        <v>83</v>
      </c>
      <c r="AT115" s="143" t="s">
        <v>74</v>
      </c>
      <c r="AU115" s="143" t="s">
        <v>75</v>
      </c>
      <c r="AY115" s="142" t="s">
        <v>148</v>
      </c>
      <c r="BK115" s="144">
        <f>BK116+BK121</f>
        <v>0</v>
      </c>
    </row>
    <row r="116" spans="2:63" s="134" customFormat="1" ht="19.5" customHeight="1">
      <c r="B116" s="135"/>
      <c r="C116" s="136"/>
      <c r="D116" s="145" t="s">
        <v>226</v>
      </c>
      <c r="E116" s="145"/>
      <c r="F116" s="145"/>
      <c r="G116" s="145"/>
      <c r="H116" s="145"/>
      <c r="I116" s="145"/>
      <c r="J116" s="145"/>
      <c r="K116" s="145"/>
      <c r="L116" s="145"/>
      <c r="M116" s="145"/>
      <c r="N116" s="290">
        <f>BK116</f>
        <v>0</v>
      </c>
      <c r="O116" s="290"/>
      <c r="P116" s="290"/>
      <c r="Q116" s="290"/>
      <c r="R116" s="138"/>
      <c r="T116" s="139"/>
      <c r="U116" s="136"/>
      <c r="V116" s="136"/>
      <c r="W116" s="140">
        <f>SUM(W117:W120)</f>
        <v>37.24000000000001</v>
      </c>
      <c r="X116" s="136"/>
      <c r="Y116" s="140">
        <f>SUM(Y117:Y120)</f>
        <v>0</v>
      </c>
      <c r="Z116" s="136"/>
      <c r="AA116" s="141">
        <f>SUM(AA117:AA120)</f>
        <v>0</v>
      </c>
      <c r="AR116" s="142" t="s">
        <v>83</v>
      </c>
      <c r="AT116" s="143" t="s">
        <v>74</v>
      </c>
      <c r="AU116" s="143" t="s">
        <v>83</v>
      </c>
      <c r="AY116" s="142" t="s">
        <v>148</v>
      </c>
      <c r="BK116" s="144">
        <f>SUM(BK117:BK120)</f>
        <v>0</v>
      </c>
    </row>
    <row r="117" spans="2:65" s="23" customFormat="1" ht="31.5" customHeight="1">
      <c r="B117" s="146"/>
      <c r="C117" s="147" t="s">
        <v>83</v>
      </c>
      <c r="D117" s="147" t="s">
        <v>149</v>
      </c>
      <c r="E117" s="148" t="s">
        <v>2621</v>
      </c>
      <c r="F117" s="291" t="s">
        <v>2622</v>
      </c>
      <c r="G117" s="291"/>
      <c r="H117" s="291"/>
      <c r="I117" s="291"/>
      <c r="J117" s="149" t="s">
        <v>946</v>
      </c>
      <c r="K117" s="150">
        <v>1</v>
      </c>
      <c r="L117" s="292"/>
      <c r="M117" s="292"/>
      <c r="N117" s="292">
        <f>ROUND(L117*K117,2)</f>
        <v>0</v>
      </c>
      <c r="O117" s="292"/>
      <c r="P117" s="292"/>
      <c r="Q117" s="292"/>
      <c r="R117" s="151"/>
      <c r="T117" s="152"/>
      <c r="U117" s="34" t="s">
        <v>40</v>
      </c>
      <c r="V117" s="153">
        <v>0</v>
      </c>
      <c r="W117" s="153">
        <f>V117*K117</f>
        <v>0</v>
      </c>
      <c r="X117" s="153">
        <v>0</v>
      </c>
      <c r="Y117" s="153">
        <f>X117*K117</f>
        <v>0</v>
      </c>
      <c r="Z117" s="153">
        <v>0</v>
      </c>
      <c r="AA117" s="154">
        <f>Z117*K117</f>
        <v>0</v>
      </c>
      <c r="AR117" s="9" t="s">
        <v>147</v>
      </c>
      <c r="AT117" s="9" t="s">
        <v>149</v>
      </c>
      <c r="AU117" s="9" t="s">
        <v>90</v>
      </c>
      <c r="AY117" s="9" t="s">
        <v>148</v>
      </c>
      <c r="BE117" s="155">
        <f>IF(U117="základní",N117,0)</f>
        <v>0</v>
      </c>
      <c r="BF117" s="155">
        <f>IF(U117="snížená",N117,0)</f>
        <v>0</v>
      </c>
      <c r="BG117" s="155">
        <f>IF(U117="zákl. přenesená",N117,0)</f>
        <v>0</v>
      </c>
      <c r="BH117" s="155">
        <f>IF(U117="sníž. přenesená",N117,0)</f>
        <v>0</v>
      </c>
      <c r="BI117" s="155">
        <f>IF(U117="nulová",N117,0)</f>
        <v>0</v>
      </c>
      <c r="BJ117" s="9" t="s">
        <v>83</v>
      </c>
      <c r="BK117" s="155">
        <f>ROUND(L117*K117,2)</f>
        <v>0</v>
      </c>
      <c r="BL117" s="9" t="s">
        <v>147</v>
      </c>
      <c r="BM117" s="9" t="s">
        <v>2623</v>
      </c>
    </row>
    <row r="118" spans="2:47" s="23" customFormat="1" ht="42" customHeight="1">
      <c r="B118" s="24"/>
      <c r="C118" s="25"/>
      <c r="D118" s="25"/>
      <c r="E118" s="25"/>
      <c r="F118" s="294" t="s">
        <v>2624</v>
      </c>
      <c r="G118" s="294"/>
      <c r="H118" s="294"/>
      <c r="I118" s="294"/>
      <c r="J118" s="25"/>
      <c r="K118" s="25"/>
      <c r="L118" s="25"/>
      <c r="M118" s="25"/>
      <c r="N118" s="25"/>
      <c r="O118" s="25"/>
      <c r="P118" s="25"/>
      <c r="Q118" s="25"/>
      <c r="R118" s="26"/>
      <c r="T118" s="196"/>
      <c r="U118" s="25"/>
      <c r="V118" s="25"/>
      <c r="W118" s="25"/>
      <c r="X118" s="25"/>
      <c r="Y118" s="25"/>
      <c r="Z118" s="25"/>
      <c r="AA118" s="66"/>
      <c r="AT118" s="9" t="s">
        <v>169</v>
      </c>
      <c r="AU118" s="9" t="s">
        <v>90</v>
      </c>
    </row>
    <row r="119" spans="2:65" s="23" customFormat="1" ht="31.5" customHeight="1">
      <c r="B119" s="146"/>
      <c r="C119" s="147" t="s">
        <v>90</v>
      </c>
      <c r="D119" s="147" t="s">
        <v>149</v>
      </c>
      <c r="E119" s="148" t="s">
        <v>2625</v>
      </c>
      <c r="F119" s="291" t="s">
        <v>2626</v>
      </c>
      <c r="G119" s="291"/>
      <c r="H119" s="291"/>
      <c r="I119" s="291"/>
      <c r="J119" s="149" t="s">
        <v>451</v>
      </c>
      <c r="K119" s="150">
        <v>133</v>
      </c>
      <c r="L119" s="292"/>
      <c r="M119" s="292"/>
      <c r="N119" s="292">
        <f>ROUND(L119*K119,2)</f>
        <v>0</v>
      </c>
      <c r="O119" s="292"/>
      <c r="P119" s="292"/>
      <c r="Q119" s="292"/>
      <c r="R119" s="151"/>
      <c r="T119" s="152"/>
      <c r="U119" s="34" t="s">
        <v>40</v>
      </c>
      <c r="V119" s="153">
        <v>0.2800000000000001</v>
      </c>
      <c r="W119" s="153">
        <f>V119*K119</f>
        <v>37.24000000000001</v>
      </c>
      <c r="X119" s="153">
        <v>0</v>
      </c>
      <c r="Y119" s="153">
        <f>X119*K119</f>
        <v>0</v>
      </c>
      <c r="Z119" s="153">
        <v>0</v>
      </c>
      <c r="AA119" s="154">
        <f>Z119*K119</f>
        <v>0</v>
      </c>
      <c r="AR119" s="9" t="s">
        <v>147</v>
      </c>
      <c r="AT119" s="9" t="s">
        <v>149</v>
      </c>
      <c r="AU119" s="9" t="s">
        <v>90</v>
      </c>
      <c r="AY119" s="9" t="s">
        <v>148</v>
      </c>
      <c r="BE119" s="155">
        <f>IF(U119="základní",N119,0)</f>
        <v>0</v>
      </c>
      <c r="BF119" s="155">
        <f>IF(U119="snížená",N119,0)</f>
        <v>0</v>
      </c>
      <c r="BG119" s="155">
        <f>IF(U119="zákl. přenesená",N119,0)</f>
        <v>0</v>
      </c>
      <c r="BH119" s="155">
        <f>IF(U119="sníž. přenesená",N119,0)</f>
        <v>0</v>
      </c>
      <c r="BI119" s="155">
        <f>IF(U119="nulová",N119,0)</f>
        <v>0</v>
      </c>
      <c r="BJ119" s="9" t="s">
        <v>83</v>
      </c>
      <c r="BK119" s="155">
        <f>ROUND(L119*K119,2)</f>
        <v>0</v>
      </c>
      <c r="BL119" s="9" t="s">
        <v>147</v>
      </c>
      <c r="BM119" s="9" t="s">
        <v>2627</v>
      </c>
    </row>
    <row r="120" spans="2:47" s="23" customFormat="1" ht="54" customHeight="1">
      <c r="B120" s="24"/>
      <c r="C120" s="25"/>
      <c r="D120" s="25"/>
      <c r="E120" s="25"/>
      <c r="F120" s="294" t="s">
        <v>2628</v>
      </c>
      <c r="G120" s="294"/>
      <c r="H120" s="294"/>
      <c r="I120" s="294"/>
      <c r="J120" s="25"/>
      <c r="K120" s="25"/>
      <c r="L120" s="25"/>
      <c r="M120" s="25"/>
      <c r="N120" s="25"/>
      <c r="O120" s="25"/>
      <c r="P120" s="25"/>
      <c r="Q120" s="25"/>
      <c r="R120" s="26"/>
      <c r="T120" s="196"/>
      <c r="U120" s="25"/>
      <c r="V120" s="25"/>
      <c r="W120" s="25"/>
      <c r="X120" s="25"/>
      <c r="Y120" s="25"/>
      <c r="Z120" s="25"/>
      <c r="AA120" s="66"/>
      <c r="AT120" s="9" t="s">
        <v>169</v>
      </c>
      <c r="AU120" s="9" t="s">
        <v>90</v>
      </c>
    </row>
    <row r="121" spans="2:63" s="134" customFormat="1" ht="29.25" customHeight="1">
      <c r="B121" s="135"/>
      <c r="C121" s="136"/>
      <c r="D121" s="145" t="s">
        <v>229</v>
      </c>
      <c r="E121" s="145"/>
      <c r="F121" s="145"/>
      <c r="G121" s="145"/>
      <c r="H121" s="145"/>
      <c r="I121" s="145"/>
      <c r="J121" s="145"/>
      <c r="K121" s="145"/>
      <c r="L121" s="145"/>
      <c r="M121" s="145"/>
      <c r="N121" s="290">
        <f>BK121</f>
        <v>0</v>
      </c>
      <c r="O121" s="290"/>
      <c r="P121" s="290"/>
      <c r="Q121" s="290"/>
      <c r="R121" s="138"/>
      <c r="T121" s="139"/>
      <c r="U121" s="136"/>
      <c r="V121" s="136"/>
      <c r="W121" s="140">
        <f>SUM(W122:W129)</f>
        <v>63.839999999999996</v>
      </c>
      <c r="X121" s="136"/>
      <c r="Y121" s="140">
        <f>SUM(Y122:Y129)</f>
        <v>0</v>
      </c>
      <c r="Z121" s="136"/>
      <c r="AA121" s="141">
        <f>SUM(AA122:AA129)</f>
        <v>1.33</v>
      </c>
      <c r="AR121" s="142" t="s">
        <v>83</v>
      </c>
      <c r="AT121" s="143" t="s">
        <v>74</v>
      </c>
      <c r="AU121" s="143" t="s">
        <v>83</v>
      </c>
      <c r="AY121" s="142" t="s">
        <v>148</v>
      </c>
      <c r="BK121" s="144">
        <f>SUM(BK122:BK129)</f>
        <v>0</v>
      </c>
    </row>
    <row r="122" spans="2:65" s="23" customFormat="1" ht="36" customHeight="1">
      <c r="B122" s="146"/>
      <c r="C122" s="147" t="s">
        <v>156</v>
      </c>
      <c r="D122" s="147" t="s">
        <v>149</v>
      </c>
      <c r="E122" s="148" t="s">
        <v>2629</v>
      </c>
      <c r="F122" s="291" t="s">
        <v>2630</v>
      </c>
      <c r="G122" s="291"/>
      <c r="H122" s="291"/>
      <c r="I122" s="291"/>
      <c r="J122" s="149" t="s">
        <v>451</v>
      </c>
      <c r="K122" s="150">
        <v>133</v>
      </c>
      <c r="L122" s="292"/>
      <c r="M122" s="292"/>
      <c r="N122" s="292">
        <f>ROUND(L122*K122,2)</f>
        <v>0</v>
      </c>
      <c r="O122" s="292"/>
      <c r="P122" s="292"/>
      <c r="Q122" s="292"/>
      <c r="R122" s="151"/>
      <c r="T122" s="152"/>
      <c r="U122" s="34" t="s">
        <v>40</v>
      </c>
      <c r="V122" s="153">
        <v>0.48</v>
      </c>
      <c r="W122" s="153">
        <f>V122*K122</f>
        <v>63.839999999999996</v>
      </c>
      <c r="X122" s="153">
        <v>0</v>
      </c>
      <c r="Y122" s="153">
        <f>X122*K122</f>
        <v>0</v>
      </c>
      <c r="Z122" s="153">
        <v>0.01</v>
      </c>
      <c r="AA122" s="154">
        <f>Z122*K122</f>
        <v>1.33</v>
      </c>
      <c r="AR122" s="9" t="s">
        <v>147</v>
      </c>
      <c r="AT122" s="9" t="s">
        <v>149</v>
      </c>
      <c r="AU122" s="9" t="s">
        <v>90</v>
      </c>
      <c r="AY122" s="9" t="s">
        <v>148</v>
      </c>
      <c r="BE122" s="155">
        <f>IF(U122="základní",N122,0)</f>
        <v>0</v>
      </c>
      <c r="BF122" s="155">
        <f>IF(U122="snížená",N122,0)</f>
        <v>0</v>
      </c>
      <c r="BG122" s="155">
        <f>IF(U122="zákl. přenesená",N122,0)</f>
        <v>0</v>
      </c>
      <c r="BH122" s="155">
        <f>IF(U122="sníž. přenesená",N122,0)</f>
        <v>0</v>
      </c>
      <c r="BI122" s="155">
        <f>IF(U122="nulová",N122,0)</f>
        <v>0</v>
      </c>
      <c r="BJ122" s="9" t="s">
        <v>83</v>
      </c>
      <c r="BK122" s="155">
        <f>ROUND(L122*K122,2)</f>
        <v>0</v>
      </c>
      <c r="BL122" s="9" t="s">
        <v>147</v>
      </c>
      <c r="BM122" s="9" t="s">
        <v>2631</v>
      </c>
    </row>
    <row r="123" spans="2:51" s="165" customFormat="1" ht="22.5" customHeight="1">
      <c r="B123" s="166"/>
      <c r="C123" s="167"/>
      <c r="D123" s="167"/>
      <c r="E123" s="168"/>
      <c r="F123" s="300" t="s">
        <v>2632</v>
      </c>
      <c r="G123" s="300"/>
      <c r="H123" s="300"/>
      <c r="I123" s="300"/>
      <c r="J123" s="167"/>
      <c r="K123" s="169">
        <v>133</v>
      </c>
      <c r="L123" s="167"/>
      <c r="M123" s="167"/>
      <c r="N123" s="167"/>
      <c r="O123" s="167"/>
      <c r="P123" s="167"/>
      <c r="Q123" s="167"/>
      <c r="R123" s="170"/>
      <c r="T123" s="171"/>
      <c r="U123" s="167"/>
      <c r="V123" s="167"/>
      <c r="W123" s="167"/>
      <c r="X123" s="167"/>
      <c r="Y123" s="167"/>
      <c r="Z123" s="167"/>
      <c r="AA123" s="172"/>
      <c r="AT123" s="173" t="s">
        <v>269</v>
      </c>
      <c r="AU123" s="173" t="s">
        <v>90</v>
      </c>
      <c r="AV123" s="165" t="s">
        <v>90</v>
      </c>
      <c r="AW123" s="165" t="s">
        <v>32</v>
      </c>
      <c r="AX123" s="165" t="s">
        <v>83</v>
      </c>
      <c r="AY123" s="173" t="s">
        <v>148</v>
      </c>
    </row>
    <row r="124" spans="2:65" s="23" customFormat="1" ht="31.5" customHeight="1">
      <c r="B124" s="146"/>
      <c r="C124" s="147" t="s">
        <v>147</v>
      </c>
      <c r="D124" s="147" t="s">
        <v>149</v>
      </c>
      <c r="E124" s="148" t="s">
        <v>922</v>
      </c>
      <c r="F124" s="291" t="s">
        <v>2633</v>
      </c>
      <c r="G124" s="291"/>
      <c r="H124" s="291"/>
      <c r="I124" s="291"/>
      <c r="J124" s="149" t="s">
        <v>172</v>
      </c>
      <c r="K124" s="150">
        <v>8</v>
      </c>
      <c r="L124" s="292"/>
      <c r="M124" s="292"/>
      <c r="N124" s="292">
        <f>ROUND(L124*K124,2)</f>
        <v>0</v>
      </c>
      <c r="O124" s="292"/>
      <c r="P124" s="292"/>
      <c r="Q124" s="292"/>
      <c r="R124" s="151"/>
      <c r="T124" s="152"/>
      <c r="U124" s="34" t="s">
        <v>40</v>
      </c>
      <c r="V124" s="153">
        <v>0</v>
      </c>
      <c r="W124" s="153">
        <f>V124*K124</f>
        <v>0</v>
      </c>
      <c r="X124" s="153">
        <v>0</v>
      </c>
      <c r="Y124" s="153">
        <f>X124*K124</f>
        <v>0</v>
      </c>
      <c r="Z124" s="153">
        <v>0</v>
      </c>
      <c r="AA124" s="154">
        <f>Z124*K124</f>
        <v>0</v>
      </c>
      <c r="AR124" s="9" t="s">
        <v>147</v>
      </c>
      <c r="AT124" s="9" t="s">
        <v>149</v>
      </c>
      <c r="AU124" s="9" t="s">
        <v>90</v>
      </c>
      <c r="AY124" s="9" t="s">
        <v>148</v>
      </c>
      <c r="BE124" s="155">
        <f>IF(U124="základní",N124,0)</f>
        <v>0</v>
      </c>
      <c r="BF124" s="155">
        <f>IF(U124="snížená",N124,0)</f>
        <v>0</v>
      </c>
      <c r="BG124" s="155">
        <f>IF(U124="zákl. přenesená",N124,0)</f>
        <v>0</v>
      </c>
      <c r="BH124" s="155">
        <f>IF(U124="sníž. přenesená",N124,0)</f>
        <v>0</v>
      </c>
      <c r="BI124" s="155">
        <f>IF(U124="nulová",N124,0)</f>
        <v>0</v>
      </c>
      <c r="BJ124" s="9" t="s">
        <v>83</v>
      </c>
      <c r="BK124" s="155">
        <f>ROUND(L124*K124,2)</f>
        <v>0</v>
      </c>
      <c r="BL124" s="9" t="s">
        <v>147</v>
      </c>
      <c r="BM124" s="9" t="s">
        <v>2634</v>
      </c>
    </row>
    <row r="125" spans="2:47" s="23" customFormat="1" ht="66.75" customHeight="1">
      <c r="B125" s="24"/>
      <c r="C125" s="25"/>
      <c r="D125" s="25"/>
      <c r="E125" s="25"/>
      <c r="F125" s="294" t="s">
        <v>2635</v>
      </c>
      <c r="G125" s="294"/>
      <c r="H125" s="294"/>
      <c r="I125" s="294"/>
      <c r="J125" s="25"/>
      <c r="K125" s="25"/>
      <c r="L125" s="25"/>
      <c r="M125" s="25"/>
      <c r="N125" s="25"/>
      <c r="O125" s="25"/>
      <c r="P125" s="25"/>
      <c r="Q125" s="25"/>
      <c r="R125" s="26"/>
      <c r="T125" s="196"/>
      <c r="U125" s="25"/>
      <c r="V125" s="25"/>
      <c r="W125" s="25"/>
      <c r="X125" s="25"/>
      <c r="Y125" s="25"/>
      <c r="Z125" s="25"/>
      <c r="AA125" s="66"/>
      <c r="AT125" s="9" t="s">
        <v>169</v>
      </c>
      <c r="AU125" s="9" t="s">
        <v>90</v>
      </c>
    </row>
    <row r="126" spans="2:51" s="165" customFormat="1" ht="30" customHeight="1">
      <c r="B126" s="166"/>
      <c r="C126" s="167"/>
      <c r="D126" s="167"/>
      <c r="E126" s="168"/>
      <c r="F126" s="296" t="s">
        <v>2636</v>
      </c>
      <c r="G126" s="296"/>
      <c r="H126" s="296"/>
      <c r="I126" s="296"/>
      <c r="J126" s="167"/>
      <c r="K126" s="169">
        <v>8</v>
      </c>
      <c r="L126" s="167"/>
      <c r="M126" s="167"/>
      <c r="N126" s="167"/>
      <c r="O126" s="167"/>
      <c r="P126" s="167"/>
      <c r="Q126" s="167"/>
      <c r="R126" s="170"/>
      <c r="T126" s="171"/>
      <c r="U126" s="167"/>
      <c r="V126" s="167"/>
      <c r="W126" s="167"/>
      <c r="X126" s="167"/>
      <c r="Y126" s="167"/>
      <c r="Z126" s="167"/>
      <c r="AA126" s="172"/>
      <c r="AT126" s="173" t="s">
        <v>269</v>
      </c>
      <c r="AU126" s="173" t="s">
        <v>90</v>
      </c>
      <c r="AV126" s="165" t="s">
        <v>90</v>
      </c>
      <c r="AW126" s="165" t="s">
        <v>32</v>
      </c>
      <c r="AX126" s="165" t="s">
        <v>83</v>
      </c>
      <c r="AY126" s="173" t="s">
        <v>148</v>
      </c>
    </row>
    <row r="127" spans="2:65" s="23" customFormat="1" ht="40.5" customHeight="1">
      <c r="B127" s="146"/>
      <c r="C127" s="147" t="s">
        <v>162</v>
      </c>
      <c r="D127" s="147" t="s">
        <v>149</v>
      </c>
      <c r="E127" s="148" t="s">
        <v>926</v>
      </c>
      <c r="F127" s="291" t="s">
        <v>2637</v>
      </c>
      <c r="G127" s="291"/>
      <c r="H127" s="291"/>
      <c r="I127" s="291"/>
      <c r="J127" s="149" t="s">
        <v>946</v>
      </c>
      <c r="K127" s="150">
        <v>1</v>
      </c>
      <c r="L127" s="292"/>
      <c r="M127" s="292"/>
      <c r="N127" s="292">
        <f>ROUND(L127*K127,2)</f>
        <v>0</v>
      </c>
      <c r="O127" s="292"/>
      <c r="P127" s="292"/>
      <c r="Q127" s="292"/>
      <c r="R127" s="151"/>
      <c r="T127" s="152"/>
      <c r="U127" s="34" t="s">
        <v>40</v>
      </c>
      <c r="V127" s="153">
        <v>0</v>
      </c>
      <c r="W127" s="153">
        <f>V127*K127</f>
        <v>0</v>
      </c>
      <c r="X127" s="153">
        <v>0</v>
      </c>
      <c r="Y127" s="153">
        <f>X127*K127</f>
        <v>0</v>
      </c>
      <c r="Z127" s="153">
        <v>0</v>
      </c>
      <c r="AA127" s="154">
        <f>Z127*K127</f>
        <v>0</v>
      </c>
      <c r="AR127" s="9" t="s">
        <v>147</v>
      </c>
      <c r="AT127" s="9" t="s">
        <v>149</v>
      </c>
      <c r="AU127" s="9" t="s">
        <v>90</v>
      </c>
      <c r="AY127" s="9" t="s">
        <v>148</v>
      </c>
      <c r="BE127" s="155">
        <f>IF(U127="základní",N127,0)</f>
        <v>0</v>
      </c>
      <c r="BF127" s="155">
        <f>IF(U127="snížená",N127,0)</f>
        <v>0</v>
      </c>
      <c r="BG127" s="155">
        <f>IF(U127="zákl. přenesená",N127,0)</f>
        <v>0</v>
      </c>
      <c r="BH127" s="155">
        <f>IF(U127="sníž. přenesená",N127,0)</f>
        <v>0</v>
      </c>
      <c r="BI127" s="155">
        <f>IF(U127="nulová",N127,0)</f>
        <v>0</v>
      </c>
      <c r="BJ127" s="9" t="s">
        <v>83</v>
      </c>
      <c r="BK127" s="155">
        <f>ROUND(L127*K127,2)</f>
        <v>0</v>
      </c>
      <c r="BL127" s="9" t="s">
        <v>147</v>
      </c>
      <c r="BM127" s="9" t="s">
        <v>2638</v>
      </c>
    </row>
    <row r="128" spans="2:65" s="23" customFormat="1" ht="31.5" customHeight="1">
      <c r="B128" s="146"/>
      <c r="C128" s="147" t="s">
        <v>271</v>
      </c>
      <c r="D128" s="147" t="s">
        <v>149</v>
      </c>
      <c r="E128" s="148" t="s">
        <v>939</v>
      </c>
      <c r="F128" s="291" t="s">
        <v>2639</v>
      </c>
      <c r="G128" s="291"/>
      <c r="H128" s="291"/>
      <c r="I128" s="291"/>
      <c r="J128" s="149" t="s">
        <v>946</v>
      </c>
      <c r="K128" s="150">
        <v>1</v>
      </c>
      <c r="L128" s="292"/>
      <c r="M128" s="292"/>
      <c r="N128" s="292">
        <f>ROUND(L128*K128,2)</f>
        <v>0</v>
      </c>
      <c r="O128" s="292"/>
      <c r="P128" s="292"/>
      <c r="Q128" s="292"/>
      <c r="R128" s="151"/>
      <c r="T128" s="152"/>
      <c r="U128" s="34" t="s">
        <v>40</v>
      </c>
      <c r="V128" s="153">
        <v>0</v>
      </c>
      <c r="W128" s="153">
        <f>V128*K128</f>
        <v>0</v>
      </c>
      <c r="X128" s="153">
        <v>0</v>
      </c>
      <c r="Y128" s="153">
        <f>X128*K128</f>
        <v>0</v>
      </c>
      <c r="Z128" s="153">
        <v>0</v>
      </c>
      <c r="AA128" s="154">
        <f>Z128*K128</f>
        <v>0</v>
      </c>
      <c r="AR128" s="9" t="s">
        <v>147</v>
      </c>
      <c r="AT128" s="9" t="s">
        <v>149</v>
      </c>
      <c r="AU128" s="9" t="s">
        <v>90</v>
      </c>
      <c r="AY128" s="9" t="s">
        <v>148</v>
      </c>
      <c r="BE128" s="155">
        <f>IF(U128="základní",N128,0)</f>
        <v>0</v>
      </c>
      <c r="BF128" s="155">
        <f>IF(U128="snížená",N128,0)</f>
        <v>0</v>
      </c>
      <c r="BG128" s="155">
        <f>IF(U128="zákl. přenesená",N128,0)</f>
        <v>0</v>
      </c>
      <c r="BH128" s="155">
        <f>IF(U128="sníž. přenesená",N128,0)</f>
        <v>0</v>
      </c>
      <c r="BI128" s="155">
        <f>IF(U128="nulová",N128,0)</f>
        <v>0</v>
      </c>
      <c r="BJ128" s="9" t="s">
        <v>83</v>
      </c>
      <c r="BK128" s="155">
        <f>ROUND(L128*K128,2)</f>
        <v>0</v>
      </c>
      <c r="BL128" s="9" t="s">
        <v>147</v>
      </c>
      <c r="BM128" s="9" t="s">
        <v>2640</v>
      </c>
    </row>
    <row r="129" spans="2:47" s="23" customFormat="1" ht="42.75" customHeight="1">
      <c r="B129" s="24"/>
      <c r="C129" s="25"/>
      <c r="D129" s="25"/>
      <c r="E129" s="25"/>
      <c r="F129" s="294" t="s">
        <v>2641</v>
      </c>
      <c r="G129" s="294"/>
      <c r="H129" s="294"/>
      <c r="I129" s="294"/>
      <c r="J129" s="25"/>
      <c r="K129" s="25"/>
      <c r="L129" s="25"/>
      <c r="M129" s="25"/>
      <c r="N129" s="25"/>
      <c r="O129" s="25"/>
      <c r="P129" s="25"/>
      <c r="Q129" s="25"/>
      <c r="R129" s="26"/>
      <c r="T129" s="196"/>
      <c r="U129" s="25"/>
      <c r="V129" s="25"/>
      <c r="W129" s="25"/>
      <c r="X129" s="25"/>
      <c r="Y129" s="25"/>
      <c r="Z129" s="25"/>
      <c r="AA129" s="66"/>
      <c r="AT129" s="9" t="s">
        <v>169</v>
      </c>
      <c r="AU129" s="9" t="s">
        <v>90</v>
      </c>
    </row>
    <row r="130" spans="2:63" s="134" customFormat="1" ht="36.75" customHeight="1">
      <c r="B130" s="135"/>
      <c r="C130" s="136"/>
      <c r="D130" s="137" t="s">
        <v>232</v>
      </c>
      <c r="E130" s="137"/>
      <c r="F130" s="137"/>
      <c r="G130" s="137"/>
      <c r="H130" s="137"/>
      <c r="I130" s="137"/>
      <c r="J130" s="137"/>
      <c r="K130" s="137"/>
      <c r="L130" s="137"/>
      <c r="M130" s="137"/>
      <c r="N130" s="289">
        <f>BK130</f>
        <v>0</v>
      </c>
      <c r="O130" s="289"/>
      <c r="P130" s="289"/>
      <c r="Q130" s="289"/>
      <c r="R130" s="138"/>
      <c r="T130" s="139"/>
      <c r="U130" s="136"/>
      <c r="V130" s="136"/>
      <c r="W130" s="140">
        <f>W131</f>
        <v>57.081</v>
      </c>
      <c r="X130" s="136"/>
      <c r="Y130" s="140">
        <f>Y131</f>
        <v>0.08109000000000001</v>
      </c>
      <c r="Z130" s="136"/>
      <c r="AA130" s="141">
        <f>AA131</f>
        <v>0</v>
      </c>
      <c r="AR130" s="142" t="s">
        <v>90</v>
      </c>
      <c r="AT130" s="143" t="s">
        <v>74</v>
      </c>
      <c r="AU130" s="143" t="s">
        <v>75</v>
      </c>
      <c r="AY130" s="142" t="s">
        <v>148</v>
      </c>
      <c r="BK130" s="144">
        <f>BK131</f>
        <v>0</v>
      </c>
    </row>
    <row r="131" spans="2:63" s="134" customFormat="1" ht="19.5" customHeight="1">
      <c r="B131" s="135"/>
      <c r="C131" s="136"/>
      <c r="D131" s="145" t="s">
        <v>246</v>
      </c>
      <c r="E131" s="145"/>
      <c r="F131" s="145"/>
      <c r="G131" s="145"/>
      <c r="H131" s="145"/>
      <c r="I131" s="145"/>
      <c r="J131" s="145"/>
      <c r="K131" s="145"/>
      <c r="L131" s="145"/>
      <c r="M131" s="145"/>
      <c r="N131" s="290">
        <f>BK131</f>
        <v>0</v>
      </c>
      <c r="O131" s="290"/>
      <c r="P131" s="290"/>
      <c r="Q131" s="290"/>
      <c r="R131" s="138"/>
      <c r="T131" s="139"/>
      <c r="U131" s="136"/>
      <c r="V131" s="136"/>
      <c r="W131" s="140">
        <f>SUM(W132:W137)</f>
        <v>57.081</v>
      </c>
      <c r="X131" s="136"/>
      <c r="Y131" s="140">
        <f>SUM(Y132:Y137)</f>
        <v>0.08109000000000001</v>
      </c>
      <c r="Z131" s="136"/>
      <c r="AA131" s="141">
        <f>SUM(AA132:AA137)</f>
        <v>0</v>
      </c>
      <c r="AR131" s="142" t="s">
        <v>90</v>
      </c>
      <c r="AT131" s="143" t="s">
        <v>74</v>
      </c>
      <c r="AU131" s="143" t="s">
        <v>83</v>
      </c>
      <c r="AY131" s="142" t="s">
        <v>148</v>
      </c>
      <c r="BK131" s="144">
        <f>SUM(BK132:BK137)</f>
        <v>0</v>
      </c>
    </row>
    <row r="132" spans="2:65" s="23" customFormat="1" ht="31.5" customHeight="1">
      <c r="B132" s="146"/>
      <c r="C132" s="147" t="s">
        <v>282</v>
      </c>
      <c r="D132" s="147" t="s">
        <v>149</v>
      </c>
      <c r="E132" s="148" t="s">
        <v>2642</v>
      </c>
      <c r="F132" s="291" t="s">
        <v>2643</v>
      </c>
      <c r="G132" s="291"/>
      <c r="H132" s="291"/>
      <c r="I132" s="291"/>
      <c r="J132" s="149" t="s">
        <v>172</v>
      </c>
      <c r="K132" s="150">
        <v>159</v>
      </c>
      <c r="L132" s="292"/>
      <c r="M132" s="292"/>
      <c r="N132" s="292">
        <f>ROUND(L132*K132,2)</f>
        <v>0</v>
      </c>
      <c r="O132" s="292"/>
      <c r="P132" s="292"/>
      <c r="Q132" s="292"/>
      <c r="R132" s="151"/>
      <c r="T132" s="152"/>
      <c r="U132" s="34" t="s">
        <v>40</v>
      </c>
      <c r="V132" s="153">
        <v>0.072</v>
      </c>
      <c r="W132" s="153">
        <f>V132*K132</f>
        <v>11.447999999999999</v>
      </c>
      <c r="X132" s="153">
        <v>0</v>
      </c>
      <c r="Y132" s="153">
        <f>X132*K132</f>
        <v>0</v>
      </c>
      <c r="Z132" s="153">
        <v>0</v>
      </c>
      <c r="AA132" s="154">
        <f>Z132*K132</f>
        <v>0</v>
      </c>
      <c r="AR132" s="9" t="s">
        <v>337</v>
      </c>
      <c r="AT132" s="9" t="s">
        <v>149</v>
      </c>
      <c r="AU132" s="9" t="s">
        <v>90</v>
      </c>
      <c r="AY132" s="9" t="s">
        <v>148</v>
      </c>
      <c r="BE132" s="155">
        <f>IF(U132="základní",N132,0)</f>
        <v>0</v>
      </c>
      <c r="BF132" s="155">
        <f>IF(U132="snížená",N132,0)</f>
        <v>0</v>
      </c>
      <c r="BG132" s="155">
        <f>IF(U132="zákl. přenesená",N132,0)</f>
        <v>0</v>
      </c>
      <c r="BH132" s="155">
        <f>IF(U132="sníž. přenesená",N132,0)</f>
        <v>0</v>
      </c>
      <c r="BI132" s="155">
        <f>IF(U132="nulová",N132,0)</f>
        <v>0</v>
      </c>
      <c r="BJ132" s="9" t="s">
        <v>83</v>
      </c>
      <c r="BK132" s="155">
        <f>ROUND(L132*K132,2)</f>
        <v>0</v>
      </c>
      <c r="BL132" s="9" t="s">
        <v>337</v>
      </c>
      <c r="BM132" s="9" t="s">
        <v>2644</v>
      </c>
    </row>
    <row r="133" spans="2:51" s="157" customFormat="1" ht="22.5" customHeight="1">
      <c r="B133" s="158"/>
      <c r="C133" s="159"/>
      <c r="D133" s="159"/>
      <c r="E133" s="160"/>
      <c r="F133" s="295" t="s">
        <v>2645</v>
      </c>
      <c r="G133" s="295"/>
      <c r="H133" s="295"/>
      <c r="I133" s="295"/>
      <c r="J133" s="159"/>
      <c r="K133" s="160"/>
      <c r="L133" s="159"/>
      <c r="M133" s="159"/>
      <c r="N133" s="159"/>
      <c r="O133" s="159"/>
      <c r="P133" s="159"/>
      <c r="Q133" s="159"/>
      <c r="R133" s="161"/>
      <c r="T133" s="162"/>
      <c r="U133" s="159"/>
      <c r="V133" s="159"/>
      <c r="W133" s="159"/>
      <c r="X133" s="159"/>
      <c r="Y133" s="159"/>
      <c r="Z133" s="159"/>
      <c r="AA133" s="163"/>
      <c r="AT133" s="164" t="s">
        <v>269</v>
      </c>
      <c r="AU133" s="164" t="s">
        <v>90</v>
      </c>
      <c r="AV133" s="157" t="s">
        <v>83</v>
      </c>
      <c r="AW133" s="157" t="s">
        <v>32</v>
      </c>
      <c r="AX133" s="157" t="s">
        <v>75</v>
      </c>
      <c r="AY133" s="164" t="s">
        <v>148</v>
      </c>
    </row>
    <row r="134" spans="2:51" s="165" customFormat="1" ht="22.5" customHeight="1">
      <c r="B134" s="166"/>
      <c r="C134" s="167"/>
      <c r="D134" s="167"/>
      <c r="E134" s="168"/>
      <c r="F134" s="296" t="s">
        <v>2646</v>
      </c>
      <c r="G134" s="296"/>
      <c r="H134" s="296"/>
      <c r="I134" s="296"/>
      <c r="J134" s="167"/>
      <c r="K134" s="169">
        <v>159</v>
      </c>
      <c r="L134" s="167"/>
      <c r="M134" s="167"/>
      <c r="N134" s="167"/>
      <c r="O134" s="167"/>
      <c r="P134" s="167"/>
      <c r="Q134" s="167"/>
      <c r="R134" s="170"/>
      <c r="T134" s="171"/>
      <c r="U134" s="167"/>
      <c r="V134" s="167"/>
      <c r="W134" s="167"/>
      <c r="X134" s="167"/>
      <c r="Y134" s="167"/>
      <c r="Z134" s="167"/>
      <c r="AA134" s="172"/>
      <c r="AT134" s="173" t="s">
        <v>269</v>
      </c>
      <c r="AU134" s="173" t="s">
        <v>90</v>
      </c>
      <c r="AV134" s="165" t="s">
        <v>90</v>
      </c>
      <c r="AW134" s="165" t="s">
        <v>32</v>
      </c>
      <c r="AX134" s="165" t="s">
        <v>83</v>
      </c>
      <c r="AY134" s="173" t="s">
        <v>148</v>
      </c>
    </row>
    <row r="135" spans="2:65" s="23" customFormat="1" ht="39" customHeight="1">
      <c r="B135" s="146"/>
      <c r="C135" s="147" t="s">
        <v>286</v>
      </c>
      <c r="D135" s="147" t="s">
        <v>149</v>
      </c>
      <c r="E135" s="148" t="s">
        <v>2647</v>
      </c>
      <c r="F135" s="291" t="s">
        <v>2648</v>
      </c>
      <c r="G135" s="291"/>
      <c r="H135" s="291"/>
      <c r="I135" s="291"/>
      <c r="J135" s="149" t="s">
        <v>172</v>
      </c>
      <c r="K135" s="150">
        <v>159</v>
      </c>
      <c r="L135" s="292"/>
      <c r="M135" s="292"/>
      <c r="N135" s="292">
        <f>ROUND(L135*K135,2)</f>
        <v>0</v>
      </c>
      <c r="O135" s="292"/>
      <c r="P135" s="292"/>
      <c r="Q135" s="292"/>
      <c r="R135" s="151"/>
      <c r="T135" s="152"/>
      <c r="U135" s="34" t="s">
        <v>40</v>
      </c>
      <c r="V135" s="153">
        <v>0.28700000000000003</v>
      </c>
      <c r="W135" s="153">
        <f>V135*K135</f>
        <v>45.633</v>
      </c>
      <c r="X135" s="153">
        <v>0.00051</v>
      </c>
      <c r="Y135" s="153">
        <f>X135*K135</f>
        <v>0.08109000000000001</v>
      </c>
      <c r="Z135" s="153">
        <v>0</v>
      </c>
      <c r="AA135" s="154">
        <f>Z135*K135</f>
        <v>0</v>
      </c>
      <c r="AR135" s="9" t="s">
        <v>337</v>
      </c>
      <c r="AT135" s="9" t="s">
        <v>149</v>
      </c>
      <c r="AU135" s="9" t="s">
        <v>90</v>
      </c>
      <c r="AY135" s="9" t="s">
        <v>148</v>
      </c>
      <c r="BE135" s="155">
        <f>IF(U135="základní",N135,0)</f>
        <v>0</v>
      </c>
      <c r="BF135" s="155">
        <f>IF(U135="snížená",N135,0)</f>
        <v>0</v>
      </c>
      <c r="BG135" s="155">
        <f>IF(U135="zákl. přenesená",N135,0)</f>
        <v>0</v>
      </c>
      <c r="BH135" s="155">
        <f>IF(U135="sníž. přenesená",N135,0)</f>
        <v>0</v>
      </c>
      <c r="BI135" s="155">
        <f>IF(U135="nulová",N135,0)</f>
        <v>0</v>
      </c>
      <c r="BJ135" s="9" t="s">
        <v>83</v>
      </c>
      <c r="BK135" s="155">
        <f>ROUND(L135*K135,2)</f>
        <v>0</v>
      </c>
      <c r="BL135" s="9" t="s">
        <v>337</v>
      </c>
      <c r="BM135" s="9" t="s">
        <v>2649</v>
      </c>
    </row>
    <row r="136" spans="2:51" s="157" customFormat="1" ht="22.5" customHeight="1">
      <c r="B136" s="158"/>
      <c r="C136" s="159"/>
      <c r="D136" s="159"/>
      <c r="E136" s="160"/>
      <c r="F136" s="295" t="s">
        <v>2645</v>
      </c>
      <c r="G136" s="295"/>
      <c r="H136" s="295"/>
      <c r="I136" s="295"/>
      <c r="J136" s="159"/>
      <c r="K136" s="160"/>
      <c r="L136" s="159"/>
      <c r="M136" s="159"/>
      <c r="N136" s="159"/>
      <c r="O136" s="159"/>
      <c r="P136" s="159"/>
      <c r="Q136" s="159"/>
      <c r="R136" s="161"/>
      <c r="T136" s="162"/>
      <c r="U136" s="159"/>
      <c r="V136" s="159"/>
      <c r="W136" s="159"/>
      <c r="X136" s="159"/>
      <c r="Y136" s="159"/>
      <c r="Z136" s="159"/>
      <c r="AA136" s="163"/>
      <c r="AT136" s="164" t="s">
        <v>269</v>
      </c>
      <c r="AU136" s="164" t="s">
        <v>90</v>
      </c>
      <c r="AV136" s="157" t="s">
        <v>83</v>
      </c>
      <c r="AW136" s="157" t="s">
        <v>32</v>
      </c>
      <c r="AX136" s="157" t="s">
        <v>75</v>
      </c>
      <c r="AY136" s="164" t="s">
        <v>148</v>
      </c>
    </row>
    <row r="137" spans="2:51" s="165" customFormat="1" ht="22.5" customHeight="1">
      <c r="B137" s="166"/>
      <c r="C137" s="167"/>
      <c r="D137" s="167"/>
      <c r="E137" s="168"/>
      <c r="F137" s="296" t="s">
        <v>2646</v>
      </c>
      <c r="G137" s="296"/>
      <c r="H137" s="296"/>
      <c r="I137" s="296"/>
      <c r="J137" s="167"/>
      <c r="K137" s="169">
        <v>159</v>
      </c>
      <c r="L137" s="167"/>
      <c r="M137" s="167"/>
      <c r="N137" s="167"/>
      <c r="O137" s="167"/>
      <c r="P137" s="167"/>
      <c r="Q137" s="167"/>
      <c r="R137" s="170"/>
      <c r="T137" s="247"/>
      <c r="U137" s="248"/>
      <c r="V137" s="248"/>
      <c r="W137" s="248"/>
      <c r="X137" s="248"/>
      <c r="Y137" s="248"/>
      <c r="Z137" s="248"/>
      <c r="AA137" s="249"/>
      <c r="AT137" s="173" t="s">
        <v>269</v>
      </c>
      <c r="AU137" s="173" t="s">
        <v>90</v>
      </c>
      <c r="AV137" s="165" t="s">
        <v>90</v>
      </c>
      <c r="AW137" s="165" t="s">
        <v>32</v>
      </c>
      <c r="AX137" s="165" t="s">
        <v>83</v>
      </c>
      <c r="AY137" s="173" t="s">
        <v>148</v>
      </c>
    </row>
    <row r="138" spans="2:18" s="23" customFormat="1" ht="6.75" customHeight="1"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1"/>
    </row>
  </sheetData>
  <sheetProtection selectLockedCells="1" selectUnlockedCells="1"/>
  <mergeCells count="95">
    <mergeCell ref="F137:I137"/>
    <mergeCell ref="F133:I133"/>
    <mergeCell ref="F134:I134"/>
    <mergeCell ref="F135:I135"/>
    <mergeCell ref="L135:M135"/>
    <mergeCell ref="N135:Q135"/>
    <mergeCell ref="F136:I136"/>
    <mergeCell ref="F129:I129"/>
    <mergeCell ref="N130:Q130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3:I123"/>
    <mergeCell ref="F124:I124"/>
    <mergeCell ref="L124:M124"/>
    <mergeCell ref="N124:Q124"/>
    <mergeCell ref="F125:I125"/>
    <mergeCell ref="F126:I126"/>
    <mergeCell ref="F119:I119"/>
    <mergeCell ref="L119:M119"/>
    <mergeCell ref="N119:Q119"/>
    <mergeCell ref="F120:I120"/>
    <mergeCell ref="N121:Q121"/>
    <mergeCell ref="F122:I122"/>
    <mergeCell ref="L122:M122"/>
    <mergeCell ref="N122:Q122"/>
    <mergeCell ref="N115:Q115"/>
    <mergeCell ref="N116:Q116"/>
    <mergeCell ref="F117:I117"/>
    <mergeCell ref="L117:M117"/>
    <mergeCell ref="N117:Q117"/>
    <mergeCell ref="F118:I118"/>
    <mergeCell ref="M110:Q110"/>
    <mergeCell ref="M111:Q111"/>
    <mergeCell ref="F113:I113"/>
    <mergeCell ref="L113:M113"/>
    <mergeCell ref="N113:Q113"/>
    <mergeCell ref="N114:Q114"/>
    <mergeCell ref="N95:Q95"/>
    <mergeCell ref="L97:Q97"/>
    <mergeCell ref="C103:Q103"/>
    <mergeCell ref="F105:P105"/>
    <mergeCell ref="F106:P106"/>
    <mergeCell ref="M108:P10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13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4"/>
  <sheetViews>
    <sheetView showGridLines="0" zoomScalePageLayoutView="0" workbookViewId="0" topLeftCell="A1">
      <pane ySplit="1" topLeftCell="A106" activePane="bottomLeft" state="frozen"/>
      <selection pane="topLeft" activeCell="A1" sqref="A1"/>
      <selection pane="bottomLeft" activeCell="L122" sqref="L122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111</v>
      </c>
      <c r="G1" s="5"/>
      <c r="H1" s="276" t="s">
        <v>112</v>
      </c>
      <c r="I1" s="276"/>
      <c r="J1" s="276"/>
      <c r="K1" s="276"/>
      <c r="L1" s="5" t="s">
        <v>113</v>
      </c>
      <c r="M1" s="3"/>
      <c r="N1" s="3"/>
      <c r="O1" s="4" t="s">
        <v>114</v>
      </c>
      <c r="P1" s="3"/>
      <c r="Q1" s="3"/>
      <c r="R1" s="3"/>
      <c r="S1" s="5" t="s">
        <v>115</v>
      </c>
      <c r="T1" s="5"/>
      <c r="U1" s="107"/>
      <c r="V1" s="10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51" t="s">
        <v>7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9" t="s">
        <v>84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90</v>
      </c>
    </row>
    <row r="4" spans="2:46" ht="36.75" customHeight="1">
      <c r="B4" s="13"/>
      <c r="C4" s="252" t="s">
        <v>116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14"/>
      <c r="T4" s="15" t="s">
        <v>12</v>
      </c>
      <c r="AT4" s="9" t="s">
        <v>5</v>
      </c>
    </row>
    <row r="5" spans="2:18" ht="6.75" customHeight="1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2:18" ht="24.75" customHeight="1">
      <c r="B6" s="13"/>
      <c r="C6" s="16"/>
      <c r="D6" s="20" t="s">
        <v>16</v>
      </c>
      <c r="E6" s="16"/>
      <c r="F6" s="277" t="str">
        <f>'Rekapitulace stavby'!K6</f>
        <v>Stavební úpravy a zateplení objektu strážnice Milíčov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6"/>
      <c r="R6" s="14"/>
    </row>
    <row r="7" spans="2:18" s="23" customFormat="1" ht="32.25" customHeight="1">
      <c r="B7" s="24"/>
      <c r="C7" s="25"/>
      <c r="D7" s="19" t="s">
        <v>117</v>
      </c>
      <c r="E7" s="25"/>
      <c r="F7" s="254" t="s">
        <v>118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"/>
      <c r="R7" s="26"/>
    </row>
    <row r="8" spans="2:18" s="23" customFormat="1" ht="14.25" customHeight="1">
      <c r="B8" s="24"/>
      <c r="C8" s="25"/>
      <c r="D8" s="20" t="s">
        <v>18</v>
      </c>
      <c r="E8" s="25"/>
      <c r="F8" s="18" t="s">
        <v>119</v>
      </c>
      <c r="G8" s="25"/>
      <c r="H8" s="25"/>
      <c r="I8" s="25"/>
      <c r="J8" s="25"/>
      <c r="K8" s="25"/>
      <c r="L8" s="25"/>
      <c r="M8" s="20" t="s">
        <v>19</v>
      </c>
      <c r="N8" s="25"/>
      <c r="O8" s="18"/>
      <c r="P8" s="25"/>
      <c r="Q8" s="25"/>
      <c r="R8" s="26"/>
    </row>
    <row r="9" spans="2:18" s="23" customFormat="1" ht="14.25" customHeight="1">
      <c r="B9" s="24"/>
      <c r="C9" s="25"/>
      <c r="D9" s="20" t="s">
        <v>20</v>
      </c>
      <c r="E9" s="25"/>
      <c r="F9" s="18" t="s">
        <v>21</v>
      </c>
      <c r="G9" s="25"/>
      <c r="H9" s="25"/>
      <c r="I9" s="25"/>
      <c r="J9" s="25"/>
      <c r="K9" s="25"/>
      <c r="L9" s="25"/>
      <c r="M9" s="20" t="s">
        <v>22</v>
      </c>
      <c r="N9" s="25"/>
      <c r="O9" s="278" t="str">
        <f>'Rekapitulace stavby'!AN8</f>
        <v>22.07.2016</v>
      </c>
      <c r="P9" s="278"/>
      <c r="Q9" s="25"/>
      <c r="R9" s="26"/>
    </row>
    <row r="10" spans="2:18" s="23" customFormat="1" ht="10.5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2:18" s="23" customFormat="1" ht="14.25" customHeight="1">
      <c r="B11" s="24"/>
      <c r="C11" s="25"/>
      <c r="D11" s="20" t="s">
        <v>24</v>
      </c>
      <c r="E11" s="25"/>
      <c r="F11" s="25"/>
      <c r="G11" s="25"/>
      <c r="H11" s="25"/>
      <c r="I11" s="25"/>
      <c r="J11" s="25"/>
      <c r="K11" s="25"/>
      <c r="L11" s="25"/>
      <c r="M11" s="20" t="s">
        <v>25</v>
      </c>
      <c r="N11" s="25"/>
      <c r="O11" s="253"/>
      <c r="P11" s="253"/>
      <c r="Q11" s="25"/>
      <c r="R11" s="26"/>
    </row>
    <row r="12" spans="2:18" s="23" customFormat="1" ht="18" customHeight="1">
      <c r="B12" s="24"/>
      <c r="C12" s="25"/>
      <c r="D12" s="25"/>
      <c r="E12" s="18" t="s">
        <v>120</v>
      </c>
      <c r="F12" s="25"/>
      <c r="G12" s="25"/>
      <c r="H12" s="25"/>
      <c r="I12" s="25"/>
      <c r="J12" s="25"/>
      <c r="K12" s="25"/>
      <c r="L12" s="25"/>
      <c r="M12" s="20" t="s">
        <v>27</v>
      </c>
      <c r="N12" s="25"/>
      <c r="O12" s="253"/>
      <c r="P12" s="253"/>
      <c r="Q12" s="25"/>
      <c r="R12" s="26"/>
    </row>
    <row r="13" spans="2:18" s="23" customFormat="1" ht="6.75" customHeight="1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2:18" s="23" customFormat="1" ht="14.25" customHeight="1">
      <c r="B14" s="24"/>
      <c r="C14" s="25"/>
      <c r="D14" s="20" t="s">
        <v>28</v>
      </c>
      <c r="E14" s="25"/>
      <c r="F14" s="25"/>
      <c r="G14" s="25"/>
      <c r="H14" s="25"/>
      <c r="I14" s="25"/>
      <c r="J14" s="25"/>
      <c r="K14" s="25"/>
      <c r="L14" s="25"/>
      <c r="M14" s="20" t="s">
        <v>25</v>
      </c>
      <c r="N14" s="25"/>
      <c r="O14" s="253">
        <f>IF('Rekapitulace stavby'!AN13="","",'Rekapitulace stavby'!AN13)</f>
      </c>
      <c r="P14" s="253"/>
      <c r="Q14" s="25"/>
      <c r="R14" s="26"/>
    </row>
    <row r="15" spans="2:18" s="23" customFormat="1" ht="18" customHeight="1">
      <c r="B15" s="24"/>
      <c r="C15" s="25"/>
      <c r="D15" s="25"/>
      <c r="E15" s="18" t="str">
        <f>IF('Rekapitulace stavby'!E14="","",'Rekapitulace stavby'!E14)</f>
        <v> </v>
      </c>
      <c r="F15" s="25"/>
      <c r="G15" s="25"/>
      <c r="H15" s="25"/>
      <c r="I15" s="25"/>
      <c r="J15" s="25"/>
      <c r="K15" s="25"/>
      <c r="L15" s="25"/>
      <c r="M15" s="20" t="s">
        <v>27</v>
      </c>
      <c r="N15" s="25"/>
      <c r="O15" s="253">
        <f>IF('Rekapitulace stavby'!AN14="","",'Rekapitulace stavby'!AN14)</f>
      </c>
      <c r="P15" s="253"/>
      <c r="Q15" s="25"/>
      <c r="R15" s="26"/>
    </row>
    <row r="16" spans="2:18" s="23" customFormat="1" ht="6.7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23" customFormat="1" ht="14.25" customHeight="1">
      <c r="B17" s="24"/>
      <c r="C17" s="25"/>
      <c r="D17" s="20" t="s">
        <v>30</v>
      </c>
      <c r="E17" s="25"/>
      <c r="F17" s="25"/>
      <c r="G17" s="25"/>
      <c r="H17" s="25"/>
      <c r="I17" s="25"/>
      <c r="J17" s="25"/>
      <c r="K17" s="25"/>
      <c r="L17" s="25"/>
      <c r="M17" s="20" t="s">
        <v>25</v>
      </c>
      <c r="N17" s="25"/>
      <c r="O17" s="253"/>
      <c r="P17" s="253"/>
      <c r="Q17" s="25"/>
      <c r="R17" s="26"/>
    </row>
    <row r="18" spans="2:18" s="23" customFormat="1" ht="18" customHeight="1">
      <c r="B18" s="24"/>
      <c r="C18" s="25"/>
      <c r="D18" s="25"/>
      <c r="E18" s="18" t="s">
        <v>31</v>
      </c>
      <c r="F18" s="25"/>
      <c r="G18" s="25"/>
      <c r="H18" s="25"/>
      <c r="I18" s="25"/>
      <c r="J18" s="25"/>
      <c r="K18" s="25"/>
      <c r="L18" s="25"/>
      <c r="M18" s="20" t="s">
        <v>27</v>
      </c>
      <c r="N18" s="25"/>
      <c r="O18" s="253"/>
      <c r="P18" s="253"/>
      <c r="Q18" s="25"/>
      <c r="R18" s="26"/>
    </row>
    <row r="19" spans="2:18" s="23" customFormat="1" ht="6.7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23" customFormat="1" ht="14.25" customHeight="1">
      <c r="B20" s="24"/>
      <c r="C20" s="25"/>
      <c r="D20" s="20" t="s">
        <v>33</v>
      </c>
      <c r="E20" s="25"/>
      <c r="F20" s="25"/>
      <c r="G20" s="25"/>
      <c r="H20" s="25"/>
      <c r="I20" s="25"/>
      <c r="J20" s="25"/>
      <c r="K20" s="25"/>
      <c r="L20" s="25"/>
      <c r="M20" s="20" t="s">
        <v>25</v>
      </c>
      <c r="N20" s="25"/>
      <c r="O20" s="253">
        <f>IF('Rekapitulace stavby'!AN19="","",'Rekapitulace stavby'!AN19)</f>
      </c>
      <c r="P20" s="253"/>
      <c r="Q20" s="25"/>
      <c r="R20" s="26"/>
    </row>
    <row r="21" spans="2:18" s="23" customFormat="1" ht="18" customHeight="1">
      <c r="B21" s="24"/>
      <c r="C21" s="25"/>
      <c r="D21" s="25"/>
      <c r="E21" s="18" t="str">
        <f>IF('Rekapitulace stavby'!E20="","",'Rekapitulace stavby'!E20)</f>
        <v>ing. Lenka Kasperová</v>
      </c>
      <c r="F21" s="25"/>
      <c r="G21" s="25"/>
      <c r="H21" s="25"/>
      <c r="I21" s="25"/>
      <c r="J21" s="25"/>
      <c r="K21" s="25"/>
      <c r="L21" s="25"/>
      <c r="M21" s="20" t="s">
        <v>27</v>
      </c>
      <c r="N21" s="25"/>
      <c r="O21" s="253">
        <f>IF('Rekapitulace stavby'!AN20="","",'Rekapitulace stavby'!AN20)</f>
      </c>
      <c r="P21" s="253"/>
      <c r="Q21" s="25"/>
      <c r="R21" s="26"/>
    </row>
    <row r="22" spans="2:18" s="23" customFormat="1" ht="6.7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23" customFormat="1" ht="14.25" customHeight="1">
      <c r="B23" s="24"/>
      <c r="C23" s="25"/>
      <c r="D23" s="20" t="s">
        <v>35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22.5" customHeight="1">
      <c r="B24" s="24"/>
      <c r="C24" s="25"/>
      <c r="D24" s="25"/>
      <c r="E24" s="255"/>
      <c r="F24" s="255"/>
      <c r="G24" s="255"/>
      <c r="H24" s="255"/>
      <c r="I24" s="255"/>
      <c r="J24" s="255"/>
      <c r="K24" s="255"/>
      <c r="L24" s="255"/>
      <c r="M24" s="25"/>
      <c r="N24" s="25"/>
      <c r="O24" s="25"/>
      <c r="P24" s="25"/>
      <c r="Q24" s="25"/>
      <c r="R24" s="26"/>
    </row>
    <row r="25" spans="2:18" s="23" customFormat="1" ht="6.7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23" customFormat="1" ht="6.75" customHeight="1">
      <c r="B26" s="24"/>
      <c r="C26" s="25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5"/>
      <c r="R26" s="26"/>
    </row>
    <row r="27" spans="2:18" s="23" customFormat="1" ht="14.25" customHeight="1">
      <c r="B27" s="24"/>
      <c r="C27" s="25"/>
      <c r="D27" s="108" t="s">
        <v>121</v>
      </c>
      <c r="E27" s="25"/>
      <c r="F27" s="25"/>
      <c r="G27" s="25"/>
      <c r="H27" s="25"/>
      <c r="I27" s="25"/>
      <c r="J27" s="25"/>
      <c r="K27" s="25"/>
      <c r="L27" s="25"/>
      <c r="M27" s="256">
        <f>N88</f>
        <v>0</v>
      </c>
      <c r="N27" s="256"/>
      <c r="O27" s="256"/>
      <c r="P27" s="256"/>
      <c r="Q27" s="25"/>
      <c r="R27" s="26"/>
    </row>
    <row r="28" spans="2:18" s="23" customFormat="1" ht="14.25" customHeight="1">
      <c r="B28" s="24"/>
      <c r="C28" s="25"/>
      <c r="D28" s="22" t="s">
        <v>122</v>
      </c>
      <c r="E28" s="25"/>
      <c r="F28" s="25"/>
      <c r="G28" s="25"/>
      <c r="H28" s="25"/>
      <c r="I28" s="25"/>
      <c r="J28" s="25"/>
      <c r="K28" s="25"/>
      <c r="L28" s="25"/>
      <c r="M28" s="256">
        <f>N94</f>
        <v>0</v>
      </c>
      <c r="N28" s="256"/>
      <c r="O28" s="256"/>
      <c r="P28" s="256"/>
      <c r="Q28" s="25"/>
      <c r="R28" s="26"/>
    </row>
    <row r="29" spans="2:18" s="23" customFormat="1" ht="6.75" customHeight="1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23" customFormat="1" ht="24.75" customHeight="1">
      <c r="B30" s="24"/>
      <c r="C30" s="25"/>
      <c r="D30" s="109" t="s">
        <v>38</v>
      </c>
      <c r="E30" s="25"/>
      <c r="F30" s="25"/>
      <c r="G30" s="25"/>
      <c r="H30" s="25"/>
      <c r="I30" s="25"/>
      <c r="J30" s="25"/>
      <c r="K30" s="25"/>
      <c r="L30" s="25"/>
      <c r="M30" s="279">
        <f>ROUND(M27+M28,2)</f>
        <v>0</v>
      </c>
      <c r="N30" s="279"/>
      <c r="O30" s="279"/>
      <c r="P30" s="279"/>
      <c r="Q30" s="25"/>
      <c r="R30" s="26"/>
    </row>
    <row r="31" spans="2:18" s="23" customFormat="1" ht="6.75" customHeight="1">
      <c r="B31" s="24"/>
      <c r="C31" s="2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25"/>
      <c r="R31" s="26"/>
    </row>
    <row r="32" spans="2:18" s="23" customFormat="1" ht="14.25" customHeight="1">
      <c r="B32" s="24"/>
      <c r="C32" s="25"/>
      <c r="D32" s="32" t="s">
        <v>39</v>
      </c>
      <c r="E32" s="32" t="s">
        <v>40</v>
      </c>
      <c r="F32" s="33">
        <v>0.21</v>
      </c>
      <c r="G32" s="110" t="s">
        <v>41</v>
      </c>
      <c r="H32" s="280">
        <f>ROUND((SUM(BE94:BE95)+SUM(BE113:BE123)),2)</f>
        <v>0</v>
      </c>
      <c r="I32" s="280"/>
      <c r="J32" s="280"/>
      <c r="K32" s="25"/>
      <c r="L32" s="25"/>
      <c r="M32" s="280">
        <f>ROUND(ROUND((SUM(BE94:BE95)+SUM(BE113:BE123)),2)*F32,2)</f>
        <v>0</v>
      </c>
      <c r="N32" s="280"/>
      <c r="O32" s="280"/>
      <c r="P32" s="280"/>
      <c r="Q32" s="25"/>
      <c r="R32" s="26"/>
    </row>
    <row r="33" spans="2:18" s="23" customFormat="1" ht="14.25" customHeight="1">
      <c r="B33" s="24"/>
      <c r="C33" s="25"/>
      <c r="D33" s="25"/>
      <c r="E33" s="32" t="s">
        <v>42</v>
      </c>
      <c r="F33" s="33">
        <v>0.15</v>
      </c>
      <c r="G33" s="110" t="s">
        <v>41</v>
      </c>
      <c r="H33" s="280">
        <f>ROUND((SUM(BF94:BF95)+SUM(BF113:BF123)),2)</f>
        <v>0</v>
      </c>
      <c r="I33" s="280"/>
      <c r="J33" s="280"/>
      <c r="K33" s="25"/>
      <c r="L33" s="25"/>
      <c r="M33" s="280">
        <f>ROUND(ROUND((SUM(BF94:BF95)+SUM(BF113:BF123)),2)*F33,2)</f>
        <v>0</v>
      </c>
      <c r="N33" s="280"/>
      <c r="O33" s="280"/>
      <c r="P33" s="280"/>
      <c r="Q33" s="25"/>
      <c r="R33" s="26"/>
    </row>
    <row r="34" spans="2:18" s="23" customFormat="1" ht="14.25" customHeight="1" hidden="1">
      <c r="B34" s="24"/>
      <c r="C34" s="25"/>
      <c r="D34" s="25"/>
      <c r="E34" s="32" t="s">
        <v>43</v>
      </c>
      <c r="F34" s="33">
        <v>0.21</v>
      </c>
      <c r="G34" s="110" t="s">
        <v>41</v>
      </c>
      <c r="H34" s="280">
        <f>ROUND((SUM(BG94:BG95)+SUM(BG113:BG123)),2)</f>
        <v>0</v>
      </c>
      <c r="I34" s="280"/>
      <c r="J34" s="280"/>
      <c r="K34" s="25"/>
      <c r="L34" s="25"/>
      <c r="M34" s="280">
        <v>0</v>
      </c>
      <c r="N34" s="280"/>
      <c r="O34" s="280"/>
      <c r="P34" s="280"/>
      <c r="Q34" s="25"/>
      <c r="R34" s="26"/>
    </row>
    <row r="35" spans="2:18" s="23" customFormat="1" ht="14.25" customHeight="1" hidden="1">
      <c r="B35" s="24"/>
      <c r="C35" s="25"/>
      <c r="D35" s="25"/>
      <c r="E35" s="32" t="s">
        <v>44</v>
      </c>
      <c r="F35" s="33">
        <v>0.15</v>
      </c>
      <c r="G35" s="110" t="s">
        <v>41</v>
      </c>
      <c r="H35" s="280">
        <f>ROUND((SUM(BH94:BH95)+SUM(BH113:BH123)),2)</f>
        <v>0</v>
      </c>
      <c r="I35" s="280"/>
      <c r="J35" s="280"/>
      <c r="K35" s="25"/>
      <c r="L35" s="25"/>
      <c r="M35" s="280">
        <v>0</v>
      </c>
      <c r="N35" s="280"/>
      <c r="O35" s="280"/>
      <c r="P35" s="280"/>
      <c r="Q35" s="25"/>
      <c r="R35" s="26"/>
    </row>
    <row r="36" spans="2:18" s="23" customFormat="1" ht="14.25" customHeight="1" hidden="1">
      <c r="B36" s="24"/>
      <c r="C36" s="25"/>
      <c r="D36" s="25"/>
      <c r="E36" s="32" t="s">
        <v>45</v>
      </c>
      <c r="F36" s="33">
        <v>0</v>
      </c>
      <c r="G36" s="110" t="s">
        <v>41</v>
      </c>
      <c r="H36" s="280">
        <f>ROUND((SUM(BI94:BI95)+SUM(BI113:BI123)),2)</f>
        <v>0</v>
      </c>
      <c r="I36" s="280"/>
      <c r="J36" s="280"/>
      <c r="K36" s="25"/>
      <c r="L36" s="25"/>
      <c r="M36" s="280">
        <v>0</v>
      </c>
      <c r="N36" s="280"/>
      <c r="O36" s="280"/>
      <c r="P36" s="280"/>
      <c r="Q36" s="25"/>
      <c r="R36" s="26"/>
    </row>
    <row r="37" spans="2:18" s="23" customFormat="1" ht="6.7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23" customFormat="1" ht="24.75" customHeight="1">
      <c r="B38" s="24"/>
      <c r="C38" s="106"/>
      <c r="D38" s="111" t="s">
        <v>46</v>
      </c>
      <c r="E38" s="67"/>
      <c r="F38" s="67"/>
      <c r="G38" s="112" t="s">
        <v>47</v>
      </c>
      <c r="H38" s="113" t="s">
        <v>48</v>
      </c>
      <c r="I38" s="67"/>
      <c r="J38" s="67"/>
      <c r="K38" s="67"/>
      <c r="L38" s="281">
        <f>SUM(M30:M36)</f>
        <v>0</v>
      </c>
      <c r="M38" s="281"/>
      <c r="N38" s="281"/>
      <c r="O38" s="281"/>
      <c r="P38" s="281"/>
      <c r="Q38" s="106"/>
      <c r="R38" s="26"/>
    </row>
    <row r="39" spans="2:18" s="23" customFormat="1" ht="14.2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23" customFormat="1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ht="13.5"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4"/>
    </row>
    <row r="42" spans="2:18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ht="13.5"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</row>
    <row r="50" spans="2:18" s="23" customFormat="1" ht="15">
      <c r="B50" s="24"/>
      <c r="C50" s="25"/>
      <c r="D50" s="40" t="s">
        <v>49</v>
      </c>
      <c r="E50" s="41"/>
      <c r="F50" s="41"/>
      <c r="G50" s="41"/>
      <c r="H50" s="42"/>
      <c r="I50" s="25"/>
      <c r="J50" s="40" t="s">
        <v>50</v>
      </c>
      <c r="K50" s="41"/>
      <c r="L50" s="41"/>
      <c r="M50" s="41"/>
      <c r="N50" s="41"/>
      <c r="O50" s="41"/>
      <c r="P50" s="42"/>
      <c r="Q50" s="25"/>
      <c r="R50" s="26"/>
    </row>
    <row r="51" spans="2:18" ht="13.5">
      <c r="B51" s="13"/>
      <c r="C51" s="16"/>
      <c r="D51" s="43"/>
      <c r="E51" s="16"/>
      <c r="F51" s="16"/>
      <c r="G51" s="16"/>
      <c r="H51" s="44"/>
      <c r="I51" s="16"/>
      <c r="J51" s="43"/>
      <c r="K51" s="16"/>
      <c r="L51" s="16"/>
      <c r="M51" s="16"/>
      <c r="N51" s="16"/>
      <c r="O51" s="16"/>
      <c r="P51" s="44"/>
      <c r="Q51" s="16"/>
      <c r="R51" s="14"/>
    </row>
    <row r="52" spans="2:18" ht="13.5">
      <c r="B52" s="13"/>
      <c r="C52" s="16"/>
      <c r="D52" s="43"/>
      <c r="E52" s="16"/>
      <c r="F52" s="16"/>
      <c r="G52" s="16"/>
      <c r="H52" s="44"/>
      <c r="I52" s="16"/>
      <c r="J52" s="43"/>
      <c r="K52" s="16"/>
      <c r="L52" s="16"/>
      <c r="M52" s="16"/>
      <c r="N52" s="16"/>
      <c r="O52" s="16"/>
      <c r="P52" s="44"/>
      <c r="Q52" s="16"/>
      <c r="R52" s="14"/>
    </row>
    <row r="53" spans="2:18" ht="13.5">
      <c r="B53" s="13"/>
      <c r="C53" s="16"/>
      <c r="D53" s="43"/>
      <c r="E53" s="16"/>
      <c r="F53" s="16"/>
      <c r="G53" s="16"/>
      <c r="H53" s="44"/>
      <c r="I53" s="16"/>
      <c r="J53" s="43"/>
      <c r="K53" s="16"/>
      <c r="L53" s="16"/>
      <c r="M53" s="16"/>
      <c r="N53" s="16"/>
      <c r="O53" s="16"/>
      <c r="P53" s="44"/>
      <c r="Q53" s="16"/>
      <c r="R53" s="14"/>
    </row>
    <row r="54" spans="2:18" ht="13.5">
      <c r="B54" s="13"/>
      <c r="C54" s="16"/>
      <c r="D54" s="43"/>
      <c r="E54" s="16"/>
      <c r="F54" s="16"/>
      <c r="G54" s="16"/>
      <c r="H54" s="44"/>
      <c r="I54" s="16"/>
      <c r="J54" s="43"/>
      <c r="K54" s="16"/>
      <c r="L54" s="16"/>
      <c r="M54" s="16"/>
      <c r="N54" s="16"/>
      <c r="O54" s="16"/>
      <c r="P54" s="44"/>
      <c r="Q54" s="16"/>
      <c r="R54" s="14"/>
    </row>
    <row r="55" spans="2:18" ht="13.5">
      <c r="B55" s="13"/>
      <c r="C55" s="16"/>
      <c r="D55" s="43"/>
      <c r="E55" s="16"/>
      <c r="F55" s="16"/>
      <c r="G55" s="16"/>
      <c r="H55" s="44"/>
      <c r="I55" s="16"/>
      <c r="J55" s="43"/>
      <c r="K55" s="16"/>
      <c r="L55" s="16"/>
      <c r="M55" s="16"/>
      <c r="N55" s="16"/>
      <c r="O55" s="16"/>
      <c r="P55" s="44"/>
      <c r="Q55" s="16"/>
      <c r="R55" s="14"/>
    </row>
    <row r="56" spans="2:18" ht="13.5">
      <c r="B56" s="13"/>
      <c r="C56" s="16"/>
      <c r="D56" s="43"/>
      <c r="E56" s="16"/>
      <c r="F56" s="16"/>
      <c r="G56" s="16"/>
      <c r="H56" s="44"/>
      <c r="I56" s="16"/>
      <c r="J56" s="43"/>
      <c r="K56" s="16"/>
      <c r="L56" s="16"/>
      <c r="M56" s="16"/>
      <c r="N56" s="16"/>
      <c r="O56" s="16"/>
      <c r="P56" s="44"/>
      <c r="Q56" s="16"/>
      <c r="R56" s="14"/>
    </row>
    <row r="57" spans="2:18" ht="13.5">
      <c r="B57" s="13"/>
      <c r="C57" s="16"/>
      <c r="D57" s="43"/>
      <c r="E57" s="16"/>
      <c r="F57" s="16"/>
      <c r="G57" s="16"/>
      <c r="H57" s="44"/>
      <c r="I57" s="16"/>
      <c r="J57" s="43"/>
      <c r="K57" s="16"/>
      <c r="L57" s="16"/>
      <c r="M57" s="16"/>
      <c r="N57" s="16"/>
      <c r="O57" s="16"/>
      <c r="P57" s="44"/>
      <c r="Q57" s="16"/>
      <c r="R57" s="14"/>
    </row>
    <row r="58" spans="2:18" ht="13.5">
      <c r="B58" s="13"/>
      <c r="C58" s="16"/>
      <c r="D58" s="43"/>
      <c r="E58" s="16"/>
      <c r="F58" s="16"/>
      <c r="G58" s="16"/>
      <c r="H58" s="44"/>
      <c r="I58" s="16"/>
      <c r="J58" s="43"/>
      <c r="K58" s="16"/>
      <c r="L58" s="16"/>
      <c r="M58" s="16"/>
      <c r="N58" s="16"/>
      <c r="O58" s="16"/>
      <c r="P58" s="44"/>
      <c r="Q58" s="16"/>
      <c r="R58" s="14"/>
    </row>
    <row r="59" spans="2:18" s="23" customFormat="1" ht="15">
      <c r="B59" s="24"/>
      <c r="C59" s="25"/>
      <c r="D59" s="45" t="s">
        <v>51</v>
      </c>
      <c r="E59" s="46"/>
      <c r="F59" s="46"/>
      <c r="G59" s="47" t="s">
        <v>52</v>
      </c>
      <c r="H59" s="48"/>
      <c r="I59" s="25"/>
      <c r="J59" s="45" t="s">
        <v>51</v>
      </c>
      <c r="K59" s="46"/>
      <c r="L59" s="46"/>
      <c r="M59" s="46"/>
      <c r="N59" s="47" t="s">
        <v>52</v>
      </c>
      <c r="O59" s="46"/>
      <c r="P59" s="48"/>
      <c r="Q59" s="25"/>
      <c r="R59" s="26"/>
    </row>
    <row r="60" spans="2:18" ht="13.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</row>
    <row r="61" spans="2:18" s="23" customFormat="1" ht="15">
      <c r="B61" s="24"/>
      <c r="C61" s="25"/>
      <c r="D61" s="40" t="s">
        <v>53</v>
      </c>
      <c r="E61" s="41"/>
      <c r="F61" s="41"/>
      <c r="G61" s="41"/>
      <c r="H61" s="42"/>
      <c r="I61" s="25"/>
      <c r="J61" s="40" t="s">
        <v>54</v>
      </c>
      <c r="K61" s="41"/>
      <c r="L61" s="41"/>
      <c r="M61" s="41"/>
      <c r="N61" s="41"/>
      <c r="O61" s="41"/>
      <c r="P61" s="42"/>
      <c r="Q61" s="25"/>
      <c r="R61" s="26"/>
    </row>
    <row r="62" spans="2:18" ht="13.5">
      <c r="B62" s="13"/>
      <c r="C62" s="16"/>
      <c r="D62" s="43"/>
      <c r="E62" s="16"/>
      <c r="F62" s="16"/>
      <c r="G62" s="16"/>
      <c r="H62" s="44"/>
      <c r="I62" s="16"/>
      <c r="J62" s="43"/>
      <c r="K62" s="16"/>
      <c r="L62" s="16"/>
      <c r="M62" s="16"/>
      <c r="N62" s="16"/>
      <c r="O62" s="16"/>
      <c r="P62" s="44"/>
      <c r="Q62" s="16"/>
      <c r="R62" s="14"/>
    </row>
    <row r="63" spans="2:18" ht="13.5">
      <c r="B63" s="13"/>
      <c r="C63" s="16"/>
      <c r="D63" s="43"/>
      <c r="E63" s="16"/>
      <c r="F63" s="16"/>
      <c r="G63" s="16"/>
      <c r="H63" s="44"/>
      <c r="I63" s="16"/>
      <c r="J63" s="43"/>
      <c r="K63" s="16"/>
      <c r="L63" s="16"/>
      <c r="M63" s="16"/>
      <c r="N63" s="16"/>
      <c r="O63" s="16"/>
      <c r="P63" s="44"/>
      <c r="Q63" s="16"/>
      <c r="R63" s="14"/>
    </row>
    <row r="64" spans="2:18" ht="13.5">
      <c r="B64" s="13"/>
      <c r="C64" s="16"/>
      <c r="D64" s="43"/>
      <c r="E64" s="16"/>
      <c r="F64" s="16"/>
      <c r="G64" s="16"/>
      <c r="H64" s="44"/>
      <c r="I64" s="16"/>
      <c r="J64" s="43"/>
      <c r="K64" s="16"/>
      <c r="L64" s="16"/>
      <c r="M64" s="16"/>
      <c r="N64" s="16"/>
      <c r="O64" s="16"/>
      <c r="P64" s="44"/>
      <c r="Q64" s="16"/>
      <c r="R64" s="14"/>
    </row>
    <row r="65" spans="2:18" ht="13.5">
      <c r="B65" s="13"/>
      <c r="C65" s="16"/>
      <c r="D65" s="43"/>
      <c r="E65" s="16"/>
      <c r="F65" s="16"/>
      <c r="G65" s="16"/>
      <c r="H65" s="44"/>
      <c r="I65" s="16"/>
      <c r="J65" s="43"/>
      <c r="K65" s="16"/>
      <c r="L65" s="16"/>
      <c r="M65" s="16"/>
      <c r="N65" s="16"/>
      <c r="O65" s="16"/>
      <c r="P65" s="44"/>
      <c r="Q65" s="16"/>
      <c r="R65" s="14"/>
    </row>
    <row r="66" spans="2:18" ht="13.5">
      <c r="B66" s="13"/>
      <c r="C66" s="16"/>
      <c r="D66" s="43"/>
      <c r="E66" s="16"/>
      <c r="F66" s="16"/>
      <c r="G66" s="16"/>
      <c r="H66" s="44"/>
      <c r="I66" s="16"/>
      <c r="J66" s="43"/>
      <c r="K66" s="16"/>
      <c r="L66" s="16"/>
      <c r="M66" s="16"/>
      <c r="N66" s="16"/>
      <c r="O66" s="16"/>
      <c r="P66" s="44"/>
      <c r="Q66" s="16"/>
      <c r="R66" s="14"/>
    </row>
    <row r="67" spans="2:18" ht="13.5">
      <c r="B67" s="13"/>
      <c r="C67" s="16"/>
      <c r="D67" s="43"/>
      <c r="E67" s="16"/>
      <c r="F67" s="16"/>
      <c r="G67" s="16"/>
      <c r="H67" s="44"/>
      <c r="I67" s="16"/>
      <c r="J67" s="43"/>
      <c r="K67" s="16"/>
      <c r="L67" s="16"/>
      <c r="M67" s="16"/>
      <c r="N67" s="16"/>
      <c r="O67" s="16"/>
      <c r="P67" s="44"/>
      <c r="Q67" s="16"/>
      <c r="R67" s="14"/>
    </row>
    <row r="68" spans="2:18" ht="13.5">
      <c r="B68" s="13"/>
      <c r="C68" s="16"/>
      <c r="D68" s="43"/>
      <c r="E68" s="16"/>
      <c r="F68" s="16"/>
      <c r="G68" s="16"/>
      <c r="H68" s="44"/>
      <c r="I68" s="16"/>
      <c r="J68" s="43"/>
      <c r="K68" s="16"/>
      <c r="L68" s="16"/>
      <c r="M68" s="16"/>
      <c r="N68" s="16"/>
      <c r="O68" s="16"/>
      <c r="P68" s="44"/>
      <c r="Q68" s="16"/>
      <c r="R68" s="14"/>
    </row>
    <row r="69" spans="2:18" ht="13.5">
      <c r="B69" s="13"/>
      <c r="C69" s="16"/>
      <c r="D69" s="43"/>
      <c r="E69" s="16"/>
      <c r="F69" s="16"/>
      <c r="G69" s="16"/>
      <c r="H69" s="44"/>
      <c r="I69" s="16"/>
      <c r="J69" s="43"/>
      <c r="K69" s="16"/>
      <c r="L69" s="16"/>
      <c r="M69" s="16"/>
      <c r="N69" s="16"/>
      <c r="O69" s="16"/>
      <c r="P69" s="44"/>
      <c r="Q69" s="16"/>
      <c r="R69" s="14"/>
    </row>
    <row r="70" spans="2:18" s="23" customFormat="1" ht="15">
      <c r="B70" s="24"/>
      <c r="C70" s="25"/>
      <c r="D70" s="45" t="s">
        <v>51</v>
      </c>
      <c r="E70" s="46"/>
      <c r="F70" s="46"/>
      <c r="G70" s="47" t="s">
        <v>52</v>
      </c>
      <c r="H70" s="48"/>
      <c r="I70" s="25"/>
      <c r="J70" s="45" t="s">
        <v>51</v>
      </c>
      <c r="K70" s="46"/>
      <c r="L70" s="46"/>
      <c r="M70" s="46"/>
      <c r="N70" s="47" t="s">
        <v>52</v>
      </c>
      <c r="O70" s="46"/>
      <c r="P70" s="48"/>
      <c r="Q70" s="25"/>
      <c r="R70" s="26"/>
    </row>
    <row r="71" spans="2:18" s="23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75" customHeight="1">
      <c r="B76" s="24"/>
      <c r="C76" s="252" t="s">
        <v>123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6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>
      <c r="B78" s="24"/>
      <c r="C78" s="20" t="s">
        <v>16</v>
      </c>
      <c r="D78" s="25"/>
      <c r="E78" s="25"/>
      <c r="F78" s="277" t="str">
        <f>F6</f>
        <v>Stavební úpravy a zateplení objektu strážnice Milíčov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5"/>
      <c r="R78" s="26"/>
    </row>
    <row r="79" spans="2:18" s="23" customFormat="1" ht="36.75" customHeight="1">
      <c r="B79" s="24"/>
      <c r="C79" s="61" t="s">
        <v>117</v>
      </c>
      <c r="D79" s="25"/>
      <c r="E79" s="25"/>
      <c r="F79" s="262" t="str">
        <f>F7</f>
        <v>001 - Vedlejší a ostatní náklady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5"/>
      <c r="R79" s="26"/>
    </row>
    <row r="80" spans="2:18" s="23" customFormat="1" ht="6.75" customHeight="1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18" s="23" customFormat="1" ht="18" customHeight="1">
      <c r="B81" s="24"/>
      <c r="C81" s="20" t="s">
        <v>20</v>
      </c>
      <c r="D81" s="25"/>
      <c r="E81" s="25"/>
      <c r="F81" s="18" t="str">
        <f>F9</f>
        <v>Praha 4</v>
      </c>
      <c r="G81" s="25"/>
      <c r="H81" s="25"/>
      <c r="I81" s="25"/>
      <c r="J81" s="25"/>
      <c r="K81" s="20" t="s">
        <v>22</v>
      </c>
      <c r="L81" s="25"/>
      <c r="M81" s="278" t="str">
        <f>IF(O9="","",O9)</f>
        <v>22.07.2016</v>
      </c>
      <c r="N81" s="278"/>
      <c r="O81" s="278"/>
      <c r="P81" s="278"/>
      <c r="Q81" s="25"/>
      <c r="R81" s="26"/>
    </row>
    <row r="82" spans="2:18" s="23" customFormat="1" ht="6.75" customHeight="1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18" s="23" customFormat="1" ht="15">
      <c r="B83" s="24"/>
      <c r="C83" s="20" t="s">
        <v>24</v>
      </c>
      <c r="D83" s="25"/>
      <c r="E83" s="25"/>
      <c r="F83" s="18" t="str">
        <f>E12</f>
        <v>Lesy hl. Města Prahy, Práčská 1885, Praha 10</v>
      </c>
      <c r="G83" s="25"/>
      <c r="H83" s="25"/>
      <c r="I83" s="25"/>
      <c r="J83" s="25"/>
      <c r="K83" s="20" t="s">
        <v>30</v>
      </c>
      <c r="L83" s="25"/>
      <c r="M83" s="253" t="str">
        <f>E18</f>
        <v>Ing. Oldřich Bělina</v>
      </c>
      <c r="N83" s="253"/>
      <c r="O83" s="253"/>
      <c r="P83" s="253"/>
      <c r="Q83" s="253"/>
      <c r="R83" s="26"/>
    </row>
    <row r="84" spans="2:18" s="23" customFormat="1" ht="14.25" customHeight="1">
      <c r="B84" s="24"/>
      <c r="C84" s="20" t="s">
        <v>28</v>
      </c>
      <c r="D84" s="25"/>
      <c r="E84" s="25"/>
      <c r="F84" s="18" t="str">
        <f>IF(E15="","",E15)</f>
        <v> </v>
      </c>
      <c r="G84" s="25"/>
      <c r="H84" s="25"/>
      <c r="I84" s="25"/>
      <c r="J84" s="25"/>
      <c r="K84" s="20" t="s">
        <v>33</v>
      </c>
      <c r="L84" s="25"/>
      <c r="M84" s="253" t="str">
        <f>E21</f>
        <v>ing. Lenka Kasperová</v>
      </c>
      <c r="N84" s="253"/>
      <c r="O84" s="253"/>
      <c r="P84" s="253"/>
      <c r="Q84" s="253"/>
      <c r="R84" s="26"/>
    </row>
    <row r="85" spans="2:18" s="23" customFormat="1" ht="9.75" customHeight="1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18" s="23" customFormat="1" ht="29.25" customHeight="1">
      <c r="B86" s="24"/>
      <c r="C86" s="282" t="s">
        <v>124</v>
      </c>
      <c r="D86" s="282"/>
      <c r="E86" s="282"/>
      <c r="F86" s="282"/>
      <c r="G86" s="282"/>
      <c r="H86" s="106"/>
      <c r="I86" s="106"/>
      <c r="J86" s="106"/>
      <c r="K86" s="106"/>
      <c r="L86" s="106"/>
      <c r="M86" s="106"/>
      <c r="N86" s="282" t="s">
        <v>125</v>
      </c>
      <c r="O86" s="282"/>
      <c r="P86" s="282"/>
      <c r="Q86" s="282"/>
      <c r="R86" s="26"/>
    </row>
    <row r="87" spans="2:18" s="23" customFormat="1" ht="9.75" customHeight="1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47" s="23" customFormat="1" ht="29.25" customHeight="1">
      <c r="B88" s="24"/>
      <c r="C88" s="114" t="s">
        <v>126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9">
        <f>N113</f>
        <v>0</v>
      </c>
      <c r="O88" s="269"/>
      <c r="P88" s="269"/>
      <c r="Q88" s="269"/>
      <c r="R88" s="26"/>
      <c r="AU88" s="9" t="s">
        <v>127</v>
      </c>
    </row>
    <row r="89" spans="2:18" s="115" customFormat="1" ht="24.75" customHeight="1">
      <c r="B89" s="116"/>
      <c r="C89" s="117"/>
      <c r="D89" s="118" t="s">
        <v>128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83">
        <f>N114</f>
        <v>0</v>
      </c>
      <c r="O89" s="283"/>
      <c r="P89" s="283"/>
      <c r="Q89" s="283"/>
      <c r="R89" s="119"/>
    </row>
    <row r="90" spans="2:18" s="120" customFormat="1" ht="19.5" customHeight="1">
      <c r="B90" s="121"/>
      <c r="C90" s="92"/>
      <c r="D90" s="122" t="s">
        <v>129</v>
      </c>
      <c r="E90" s="92"/>
      <c r="F90" s="92"/>
      <c r="G90" s="92"/>
      <c r="H90" s="92"/>
      <c r="I90" s="92"/>
      <c r="J90" s="92"/>
      <c r="K90" s="92"/>
      <c r="L90" s="92"/>
      <c r="M90" s="92"/>
      <c r="N90" s="274">
        <f>N115</f>
        <v>0</v>
      </c>
      <c r="O90" s="274"/>
      <c r="P90" s="274"/>
      <c r="Q90" s="274"/>
      <c r="R90" s="123"/>
    </row>
    <row r="91" spans="2:18" s="115" customFormat="1" ht="24.75" customHeight="1">
      <c r="B91" s="116"/>
      <c r="C91" s="117"/>
      <c r="D91" s="118" t="s">
        <v>130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83">
        <f>N120</f>
        <v>0</v>
      </c>
      <c r="O91" s="283"/>
      <c r="P91" s="283"/>
      <c r="Q91" s="283"/>
      <c r="R91" s="119"/>
    </row>
    <row r="92" spans="2:18" s="120" customFormat="1" ht="19.5" customHeight="1">
      <c r="B92" s="121"/>
      <c r="C92" s="92"/>
      <c r="D92" s="122" t="s">
        <v>131</v>
      </c>
      <c r="E92" s="92"/>
      <c r="F92" s="92"/>
      <c r="G92" s="92"/>
      <c r="H92" s="92"/>
      <c r="I92" s="92"/>
      <c r="J92" s="92"/>
      <c r="K92" s="92"/>
      <c r="L92" s="92"/>
      <c r="M92" s="92"/>
      <c r="N92" s="274">
        <f>N121</f>
        <v>0</v>
      </c>
      <c r="O92" s="274"/>
      <c r="P92" s="274"/>
      <c r="Q92" s="274"/>
      <c r="R92" s="123"/>
    </row>
    <row r="93" spans="2:18" s="23" customFormat="1" ht="21.7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</row>
    <row r="94" spans="2:21" s="23" customFormat="1" ht="29.25" customHeight="1">
      <c r="B94" s="24"/>
      <c r="C94" s="114" t="s">
        <v>132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84">
        <v>0</v>
      </c>
      <c r="O94" s="284"/>
      <c r="P94" s="284"/>
      <c r="Q94" s="284"/>
      <c r="R94" s="26"/>
      <c r="T94" s="124"/>
      <c r="U94" s="125" t="s">
        <v>39</v>
      </c>
    </row>
    <row r="95" spans="2:18" s="23" customFormat="1" ht="18" customHeight="1"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</row>
    <row r="96" spans="2:18" s="23" customFormat="1" ht="29.25" customHeight="1">
      <c r="B96" s="24"/>
      <c r="C96" s="105" t="s">
        <v>110</v>
      </c>
      <c r="D96" s="106"/>
      <c r="E96" s="106"/>
      <c r="F96" s="106"/>
      <c r="G96" s="106"/>
      <c r="H96" s="106"/>
      <c r="I96" s="106"/>
      <c r="J96" s="106"/>
      <c r="K96" s="106"/>
      <c r="L96" s="275">
        <f>ROUND(SUM(N88+N94),2)</f>
        <v>0</v>
      </c>
      <c r="M96" s="275"/>
      <c r="N96" s="275"/>
      <c r="O96" s="275"/>
      <c r="P96" s="275"/>
      <c r="Q96" s="275"/>
      <c r="R96" s="26"/>
    </row>
    <row r="97" spans="2:18" s="23" customFormat="1" ht="6.75" customHeight="1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101" spans="2:18" s="23" customFormat="1" ht="6.75" customHeight="1"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4"/>
    </row>
    <row r="102" spans="2:18" s="23" customFormat="1" ht="36.75" customHeight="1">
      <c r="B102" s="24"/>
      <c r="C102" s="252" t="s">
        <v>133</v>
      </c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6"/>
    </row>
    <row r="103" spans="2:18" s="23" customFormat="1" ht="6.75" customHeight="1"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</row>
    <row r="104" spans="2:18" s="23" customFormat="1" ht="30" customHeight="1">
      <c r="B104" s="24"/>
      <c r="C104" s="20" t="s">
        <v>16</v>
      </c>
      <c r="D104" s="25"/>
      <c r="E104" s="25"/>
      <c r="F104" s="277" t="str">
        <f>F6</f>
        <v>Stavební úpravy a zateplení objektu strážnice Milíčov</v>
      </c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5"/>
      <c r="R104" s="26"/>
    </row>
    <row r="105" spans="2:18" s="23" customFormat="1" ht="36.75" customHeight="1">
      <c r="B105" s="24"/>
      <c r="C105" s="61" t="s">
        <v>117</v>
      </c>
      <c r="D105" s="25"/>
      <c r="E105" s="25"/>
      <c r="F105" s="262" t="str">
        <f>F7</f>
        <v>001 - Vedlejší a ostatní náklady</v>
      </c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5"/>
      <c r="R105" s="26"/>
    </row>
    <row r="106" spans="2:18" s="23" customFormat="1" ht="6.75" customHeight="1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</row>
    <row r="107" spans="2:18" s="23" customFormat="1" ht="18" customHeight="1">
      <c r="B107" s="24"/>
      <c r="C107" s="20" t="s">
        <v>20</v>
      </c>
      <c r="D107" s="25"/>
      <c r="E107" s="25"/>
      <c r="F107" s="18" t="str">
        <f>F9</f>
        <v>Praha 4</v>
      </c>
      <c r="G107" s="25"/>
      <c r="H107" s="25"/>
      <c r="I107" s="25"/>
      <c r="J107" s="25"/>
      <c r="K107" s="20" t="s">
        <v>22</v>
      </c>
      <c r="L107" s="25"/>
      <c r="M107" s="278" t="str">
        <f>IF(O9="","",O9)</f>
        <v>22.07.2016</v>
      </c>
      <c r="N107" s="278"/>
      <c r="O107" s="278"/>
      <c r="P107" s="278"/>
      <c r="Q107" s="25"/>
      <c r="R107" s="26"/>
    </row>
    <row r="108" spans="2:18" s="23" customFormat="1" ht="6.75" customHeight="1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2:18" s="23" customFormat="1" ht="15">
      <c r="B109" s="24"/>
      <c r="C109" s="20" t="s">
        <v>24</v>
      </c>
      <c r="D109" s="25"/>
      <c r="E109" s="25"/>
      <c r="F109" s="18" t="str">
        <f>E12</f>
        <v>Lesy hl. Města Prahy, Práčská 1885, Praha 10</v>
      </c>
      <c r="G109" s="25"/>
      <c r="H109" s="25"/>
      <c r="I109" s="25"/>
      <c r="J109" s="25"/>
      <c r="K109" s="20" t="s">
        <v>30</v>
      </c>
      <c r="L109" s="25"/>
      <c r="M109" s="253" t="str">
        <f>E18</f>
        <v>Ing. Oldřich Bělina</v>
      </c>
      <c r="N109" s="253"/>
      <c r="O109" s="253"/>
      <c r="P109" s="253"/>
      <c r="Q109" s="253"/>
      <c r="R109" s="26"/>
    </row>
    <row r="110" spans="2:18" s="23" customFormat="1" ht="14.25" customHeight="1">
      <c r="B110" s="24"/>
      <c r="C110" s="20" t="s">
        <v>28</v>
      </c>
      <c r="D110" s="25"/>
      <c r="E110" s="25"/>
      <c r="F110" s="18" t="str">
        <f>IF(E15="","",E15)</f>
        <v> </v>
      </c>
      <c r="G110" s="25"/>
      <c r="H110" s="25"/>
      <c r="I110" s="25"/>
      <c r="J110" s="25"/>
      <c r="K110" s="20" t="s">
        <v>33</v>
      </c>
      <c r="L110" s="25"/>
      <c r="M110" s="253" t="str">
        <f>E21</f>
        <v>ing. Lenka Kasperová</v>
      </c>
      <c r="N110" s="253"/>
      <c r="O110" s="253"/>
      <c r="P110" s="253"/>
      <c r="Q110" s="253"/>
      <c r="R110" s="26"/>
    </row>
    <row r="111" spans="2:18" s="23" customFormat="1" ht="9.75" customHeight="1"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</row>
    <row r="112" spans="2:27" s="126" customFormat="1" ht="29.25" customHeight="1">
      <c r="B112" s="127"/>
      <c r="C112" s="128" t="s">
        <v>134</v>
      </c>
      <c r="D112" s="129" t="s">
        <v>135</v>
      </c>
      <c r="E112" s="129" t="s">
        <v>57</v>
      </c>
      <c r="F112" s="285" t="s">
        <v>136</v>
      </c>
      <c r="G112" s="285"/>
      <c r="H112" s="285"/>
      <c r="I112" s="285"/>
      <c r="J112" s="129" t="s">
        <v>137</v>
      </c>
      <c r="K112" s="129" t="s">
        <v>138</v>
      </c>
      <c r="L112" s="286" t="s">
        <v>139</v>
      </c>
      <c r="M112" s="286"/>
      <c r="N112" s="287" t="s">
        <v>125</v>
      </c>
      <c r="O112" s="287"/>
      <c r="P112" s="287"/>
      <c r="Q112" s="287"/>
      <c r="R112" s="130"/>
      <c r="T112" s="68" t="s">
        <v>140</v>
      </c>
      <c r="U112" s="69" t="s">
        <v>39</v>
      </c>
      <c r="V112" s="69" t="s">
        <v>141</v>
      </c>
      <c r="W112" s="69" t="s">
        <v>142</v>
      </c>
      <c r="X112" s="69" t="s">
        <v>143</v>
      </c>
      <c r="Y112" s="69" t="s">
        <v>144</v>
      </c>
      <c r="Z112" s="69" t="s">
        <v>145</v>
      </c>
      <c r="AA112" s="70" t="s">
        <v>146</v>
      </c>
    </row>
    <row r="113" spans="2:63" s="23" customFormat="1" ht="29.25" customHeight="1">
      <c r="B113" s="24"/>
      <c r="C113" s="72" t="s">
        <v>121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88">
        <f>BK113</f>
        <v>0</v>
      </c>
      <c r="O113" s="288"/>
      <c r="P113" s="288"/>
      <c r="Q113" s="288"/>
      <c r="R113" s="26"/>
      <c r="T113" s="71"/>
      <c r="U113" s="41"/>
      <c r="V113" s="41"/>
      <c r="W113" s="131">
        <f>W114+W120</f>
        <v>0</v>
      </c>
      <c r="X113" s="41"/>
      <c r="Y113" s="131">
        <f>Y114+Y120</f>
        <v>0</v>
      </c>
      <c r="Z113" s="41"/>
      <c r="AA113" s="132">
        <f>AA114+AA120</f>
        <v>0</v>
      </c>
      <c r="AT113" s="9" t="s">
        <v>74</v>
      </c>
      <c r="AU113" s="9" t="s">
        <v>127</v>
      </c>
      <c r="BK113" s="133">
        <f>BK114+BK120</f>
        <v>0</v>
      </c>
    </row>
    <row r="114" spans="2:63" s="134" customFormat="1" ht="36.75" customHeight="1">
      <c r="B114" s="135"/>
      <c r="C114" s="136"/>
      <c r="D114" s="137" t="s">
        <v>128</v>
      </c>
      <c r="E114" s="137"/>
      <c r="F114" s="137"/>
      <c r="G114" s="137"/>
      <c r="H114" s="137"/>
      <c r="I114" s="137"/>
      <c r="J114" s="137"/>
      <c r="K114" s="137"/>
      <c r="L114" s="137"/>
      <c r="M114" s="137"/>
      <c r="N114" s="289">
        <f>BK114</f>
        <v>0</v>
      </c>
      <c r="O114" s="289"/>
      <c r="P114" s="289"/>
      <c r="Q114" s="289"/>
      <c r="R114" s="138"/>
      <c r="T114" s="139"/>
      <c r="U114" s="136"/>
      <c r="V114" s="136"/>
      <c r="W114" s="140">
        <f>W115</f>
        <v>0</v>
      </c>
      <c r="X114" s="136"/>
      <c r="Y114" s="140">
        <f>Y115</f>
        <v>0</v>
      </c>
      <c r="Z114" s="136"/>
      <c r="AA114" s="141">
        <f>AA115</f>
        <v>0</v>
      </c>
      <c r="AR114" s="142" t="s">
        <v>147</v>
      </c>
      <c r="AT114" s="143" t="s">
        <v>74</v>
      </c>
      <c r="AU114" s="143" t="s">
        <v>75</v>
      </c>
      <c r="AY114" s="142" t="s">
        <v>148</v>
      </c>
      <c r="BK114" s="144">
        <f>BK115</f>
        <v>0</v>
      </c>
    </row>
    <row r="115" spans="2:63" s="134" customFormat="1" ht="19.5" customHeight="1">
      <c r="B115" s="135"/>
      <c r="C115" s="136"/>
      <c r="D115" s="145" t="s">
        <v>129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290">
        <f>BK115</f>
        <v>0</v>
      </c>
      <c r="O115" s="290"/>
      <c r="P115" s="290"/>
      <c r="Q115" s="290"/>
      <c r="R115" s="138"/>
      <c r="T115" s="139"/>
      <c r="U115" s="136"/>
      <c r="V115" s="136"/>
      <c r="W115" s="140">
        <f>SUM(W116:W119)</f>
        <v>0</v>
      </c>
      <c r="X115" s="136"/>
      <c r="Y115" s="140">
        <f>SUM(Y116:Y119)</f>
        <v>0</v>
      </c>
      <c r="Z115" s="136"/>
      <c r="AA115" s="141">
        <f>SUM(AA116:AA119)</f>
        <v>0</v>
      </c>
      <c r="AR115" s="142" t="s">
        <v>147</v>
      </c>
      <c r="AT115" s="143" t="s">
        <v>74</v>
      </c>
      <c r="AU115" s="143" t="s">
        <v>83</v>
      </c>
      <c r="AY115" s="142" t="s">
        <v>148</v>
      </c>
      <c r="BK115" s="144">
        <f>SUM(BK116:BK119)</f>
        <v>0</v>
      </c>
    </row>
    <row r="116" spans="2:65" s="23" customFormat="1" ht="22.5" customHeight="1">
      <c r="B116" s="146"/>
      <c r="C116" s="147" t="s">
        <v>83</v>
      </c>
      <c r="D116" s="147" t="s">
        <v>149</v>
      </c>
      <c r="E116" s="148" t="s">
        <v>81</v>
      </c>
      <c r="F116" s="291" t="s">
        <v>150</v>
      </c>
      <c r="G116" s="291"/>
      <c r="H116" s="291"/>
      <c r="I116" s="291"/>
      <c r="J116" s="149" t="s">
        <v>151</v>
      </c>
      <c r="K116" s="150">
        <v>1</v>
      </c>
      <c r="L116" s="292"/>
      <c r="M116" s="292"/>
      <c r="N116" s="292">
        <f>ROUND(L116*K116,2)</f>
        <v>0</v>
      </c>
      <c r="O116" s="292"/>
      <c r="P116" s="292"/>
      <c r="Q116" s="292"/>
      <c r="R116" s="151"/>
      <c r="T116" s="152"/>
      <c r="U116" s="34" t="s">
        <v>40</v>
      </c>
      <c r="V116" s="153">
        <v>0</v>
      </c>
      <c r="W116" s="153">
        <f>V116*K116</f>
        <v>0</v>
      </c>
      <c r="X116" s="153">
        <v>0</v>
      </c>
      <c r="Y116" s="153">
        <f>X116*K116</f>
        <v>0</v>
      </c>
      <c r="Z116" s="153">
        <v>0</v>
      </c>
      <c r="AA116" s="154">
        <f>Z116*K116</f>
        <v>0</v>
      </c>
      <c r="AR116" s="9" t="s">
        <v>152</v>
      </c>
      <c r="AT116" s="9" t="s">
        <v>149</v>
      </c>
      <c r="AU116" s="9" t="s">
        <v>90</v>
      </c>
      <c r="AY116" s="9" t="s">
        <v>148</v>
      </c>
      <c r="BE116" s="155">
        <f>IF(U116="základní",N116,0)</f>
        <v>0</v>
      </c>
      <c r="BF116" s="155">
        <f>IF(U116="snížená",N116,0)</f>
        <v>0</v>
      </c>
      <c r="BG116" s="155">
        <f>IF(U116="zákl. přenesená",N116,0)</f>
        <v>0</v>
      </c>
      <c r="BH116" s="155">
        <f>IF(U116="sníž. přenesená",N116,0)</f>
        <v>0</v>
      </c>
      <c r="BI116" s="155">
        <f>IF(U116="nulová",N116,0)</f>
        <v>0</v>
      </c>
      <c r="BJ116" s="9" t="s">
        <v>83</v>
      </c>
      <c r="BK116" s="155">
        <f>ROUND(L116*K116,2)</f>
        <v>0</v>
      </c>
      <c r="BL116" s="9" t="s">
        <v>152</v>
      </c>
      <c r="BM116" s="9" t="s">
        <v>153</v>
      </c>
    </row>
    <row r="117" spans="2:65" s="23" customFormat="1" ht="22.5" customHeight="1">
      <c r="B117" s="146"/>
      <c r="C117" s="147" t="s">
        <v>90</v>
      </c>
      <c r="D117" s="147" t="s">
        <v>149</v>
      </c>
      <c r="E117" s="148" t="s">
        <v>85</v>
      </c>
      <c r="F117" s="291" t="s">
        <v>154</v>
      </c>
      <c r="G117" s="291"/>
      <c r="H117" s="291"/>
      <c r="I117" s="291"/>
      <c r="J117" s="149" t="s">
        <v>151</v>
      </c>
      <c r="K117" s="150">
        <v>1</v>
      </c>
      <c r="L117" s="292"/>
      <c r="M117" s="292"/>
      <c r="N117" s="292">
        <f>ROUND(L117*K117,2)</f>
        <v>0</v>
      </c>
      <c r="O117" s="292"/>
      <c r="P117" s="292"/>
      <c r="Q117" s="292"/>
      <c r="R117" s="151"/>
      <c r="T117" s="152"/>
      <c r="U117" s="34" t="s">
        <v>40</v>
      </c>
      <c r="V117" s="153">
        <v>0</v>
      </c>
      <c r="W117" s="153">
        <f>V117*K117</f>
        <v>0</v>
      </c>
      <c r="X117" s="153">
        <v>0</v>
      </c>
      <c r="Y117" s="153">
        <f>X117*K117</f>
        <v>0</v>
      </c>
      <c r="Z117" s="153">
        <v>0</v>
      </c>
      <c r="AA117" s="154">
        <f>Z117*K117</f>
        <v>0</v>
      </c>
      <c r="AR117" s="9" t="s">
        <v>152</v>
      </c>
      <c r="AT117" s="9" t="s">
        <v>149</v>
      </c>
      <c r="AU117" s="9" t="s">
        <v>90</v>
      </c>
      <c r="AY117" s="9" t="s">
        <v>148</v>
      </c>
      <c r="BE117" s="155">
        <f>IF(U117="základní",N117,0)</f>
        <v>0</v>
      </c>
      <c r="BF117" s="155">
        <f>IF(U117="snížená",N117,0)</f>
        <v>0</v>
      </c>
      <c r="BG117" s="155">
        <f>IF(U117="zákl. přenesená",N117,0)</f>
        <v>0</v>
      </c>
      <c r="BH117" s="155">
        <f>IF(U117="sníž. přenesená",N117,0)</f>
        <v>0</v>
      </c>
      <c r="BI117" s="155">
        <f>IF(U117="nulová",N117,0)</f>
        <v>0</v>
      </c>
      <c r="BJ117" s="9" t="s">
        <v>83</v>
      </c>
      <c r="BK117" s="155">
        <f>ROUND(L117*K117,2)</f>
        <v>0</v>
      </c>
      <c r="BL117" s="9" t="s">
        <v>152</v>
      </c>
      <c r="BM117" s="9" t="s">
        <v>155</v>
      </c>
    </row>
    <row r="118" spans="2:65" s="23" customFormat="1" ht="22.5" customHeight="1">
      <c r="B118" s="146"/>
      <c r="C118" s="147" t="s">
        <v>156</v>
      </c>
      <c r="D118" s="147" t="s">
        <v>149</v>
      </c>
      <c r="E118" s="148" t="s">
        <v>104</v>
      </c>
      <c r="F118" s="291" t="s">
        <v>157</v>
      </c>
      <c r="G118" s="291"/>
      <c r="H118" s="291"/>
      <c r="I118" s="291"/>
      <c r="J118" s="149" t="s">
        <v>151</v>
      </c>
      <c r="K118" s="150">
        <v>1</v>
      </c>
      <c r="L118" s="292"/>
      <c r="M118" s="292"/>
      <c r="N118" s="292">
        <f>ROUND(L118*K118,2)</f>
        <v>0</v>
      </c>
      <c r="O118" s="292"/>
      <c r="P118" s="292"/>
      <c r="Q118" s="292"/>
      <c r="R118" s="151"/>
      <c r="T118" s="152"/>
      <c r="U118" s="34" t="s">
        <v>40</v>
      </c>
      <c r="V118" s="153">
        <v>0</v>
      </c>
      <c r="W118" s="153">
        <f>V118*K118</f>
        <v>0</v>
      </c>
      <c r="X118" s="153">
        <v>0</v>
      </c>
      <c r="Y118" s="153">
        <f>X118*K118</f>
        <v>0</v>
      </c>
      <c r="Z118" s="153">
        <v>0</v>
      </c>
      <c r="AA118" s="154">
        <f>Z118*K118</f>
        <v>0</v>
      </c>
      <c r="AR118" s="9" t="s">
        <v>152</v>
      </c>
      <c r="AT118" s="9" t="s">
        <v>149</v>
      </c>
      <c r="AU118" s="9" t="s">
        <v>90</v>
      </c>
      <c r="AY118" s="9" t="s">
        <v>148</v>
      </c>
      <c r="BE118" s="155">
        <f>IF(U118="základní",N118,0)</f>
        <v>0</v>
      </c>
      <c r="BF118" s="155">
        <f>IF(U118="snížená",N118,0)</f>
        <v>0</v>
      </c>
      <c r="BG118" s="155">
        <f>IF(U118="zákl. přenesená",N118,0)</f>
        <v>0</v>
      </c>
      <c r="BH118" s="155">
        <f>IF(U118="sníž. přenesená",N118,0)</f>
        <v>0</v>
      </c>
      <c r="BI118" s="155">
        <f>IF(U118="nulová",N118,0)</f>
        <v>0</v>
      </c>
      <c r="BJ118" s="9" t="s">
        <v>83</v>
      </c>
      <c r="BK118" s="155">
        <f>ROUND(L118*K118,2)</f>
        <v>0</v>
      </c>
      <c r="BL118" s="9" t="s">
        <v>152</v>
      </c>
      <c r="BM118" s="9" t="s">
        <v>158</v>
      </c>
    </row>
    <row r="119" spans="2:65" s="23" customFormat="1" ht="22.5" customHeight="1">
      <c r="B119" s="146"/>
      <c r="C119" s="147" t="s">
        <v>147</v>
      </c>
      <c r="D119" s="147" t="s">
        <v>149</v>
      </c>
      <c r="E119" s="148" t="s">
        <v>159</v>
      </c>
      <c r="F119" s="291" t="s">
        <v>160</v>
      </c>
      <c r="G119" s="291"/>
      <c r="H119" s="291"/>
      <c r="I119" s="291"/>
      <c r="J119" s="149" t="s">
        <v>151</v>
      </c>
      <c r="K119" s="150">
        <v>1</v>
      </c>
      <c r="L119" s="292"/>
      <c r="M119" s="292"/>
      <c r="N119" s="292">
        <f>ROUND(L119*K119,2)</f>
        <v>0</v>
      </c>
      <c r="O119" s="292"/>
      <c r="P119" s="292"/>
      <c r="Q119" s="292"/>
      <c r="R119" s="151"/>
      <c r="T119" s="152"/>
      <c r="U119" s="34" t="s">
        <v>40</v>
      </c>
      <c r="V119" s="153">
        <v>0</v>
      </c>
      <c r="W119" s="153">
        <f>V119*K119</f>
        <v>0</v>
      </c>
      <c r="X119" s="153">
        <v>0</v>
      </c>
      <c r="Y119" s="153">
        <f>X119*K119</f>
        <v>0</v>
      </c>
      <c r="Z119" s="153">
        <v>0</v>
      </c>
      <c r="AA119" s="154">
        <f>Z119*K119</f>
        <v>0</v>
      </c>
      <c r="AR119" s="9" t="s">
        <v>152</v>
      </c>
      <c r="AT119" s="9" t="s">
        <v>149</v>
      </c>
      <c r="AU119" s="9" t="s">
        <v>90</v>
      </c>
      <c r="AY119" s="9" t="s">
        <v>148</v>
      </c>
      <c r="BE119" s="155">
        <f>IF(U119="základní",N119,0)</f>
        <v>0</v>
      </c>
      <c r="BF119" s="155">
        <f>IF(U119="snížená",N119,0)</f>
        <v>0</v>
      </c>
      <c r="BG119" s="155">
        <f>IF(U119="zákl. přenesená",N119,0)</f>
        <v>0</v>
      </c>
      <c r="BH119" s="155">
        <f>IF(U119="sníž. přenesená",N119,0)</f>
        <v>0</v>
      </c>
      <c r="BI119" s="155">
        <f>IF(U119="nulová",N119,0)</f>
        <v>0</v>
      </c>
      <c r="BJ119" s="9" t="s">
        <v>83</v>
      </c>
      <c r="BK119" s="155">
        <f>ROUND(L119*K119,2)</f>
        <v>0</v>
      </c>
      <c r="BL119" s="9" t="s">
        <v>152</v>
      </c>
      <c r="BM119" s="9" t="s">
        <v>161</v>
      </c>
    </row>
    <row r="120" spans="2:63" s="134" customFormat="1" ht="36.75" customHeight="1">
      <c r="B120" s="135"/>
      <c r="C120" s="136"/>
      <c r="D120" s="137" t="s">
        <v>130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293">
        <f>BK120</f>
        <v>0</v>
      </c>
      <c r="O120" s="293"/>
      <c r="P120" s="293"/>
      <c r="Q120" s="293"/>
      <c r="R120" s="138"/>
      <c r="T120" s="139"/>
      <c r="U120" s="136"/>
      <c r="V120" s="136"/>
      <c r="W120" s="140">
        <f>W121</f>
        <v>0</v>
      </c>
      <c r="X120" s="136"/>
      <c r="Y120" s="140">
        <f>Y121</f>
        <v>0</v>
      </c>
      <c r="Z120" s="136"/>
      <c r="AA120" s="141">
        <f>AA121</f>
        <v>0</v>
      </c>
      <c r="AR120" s="142" t="s">
        <v>162</v>
      </c>
      <c r="AT120" s="143" t="s">
        <v>74</v>
      </c>
      <c r="AU120" s="143" t="s">
        <v>75</v>
      </c>
      <c r="AY120" s="142" t="s">
        <v>148</v>
      </c>
      <c r="BK120" s="144">
        <f>BK121</f>
        <v>0</v>
      </c>
    </row>
    <row r="121" spans="2:63" s="134" customFormat="1" ht="19.5" customHeight="1">
      <c r="B121" s="135"/>
      <c r="C121" s="136"/>
      <c r="D121" s="145" t="s">
        <v>131</v>
      </c>
      <c r="E121" s="145"/>
      <c r="F121" s="145"/>
      <c r="G121" s="145"/>
      <c r="H121" s="145"/>
      <c r="I121" s="145"/>
      <c r="J121" s="145"/>
      <c r="K121" s="145"/>
      <c r="L121" s="145"/>
      <c r="M121" s="145"/>
      <c r="N121" s="290">
        <f>BK121</f>
        <v>0</v>
      </c>
      <c r="O121" s="290"/>
      <c r="P121" s="290"/>
      <c r="Q121" s="290"/>
      <c r="R121" s="138"/>
      <c r="T121" s="139"/>
      <c r="U121" s="136"/>
      <c r="V121" s="136"/>
      <c r="W121" s="140">
        <f>SUM(W122:W123)</f>
        <v>0</v>
      </c>
      <c r="X121" s="136"/>
      <c r="Y121" s="140">
        <f>SUM(Y122:Y123)</f>
        <v>0</v>
      </c>
      <c r="Z121" s="136"/>
      <c r="AA121" s="141">
        <f>SUM(AA122:AA123)</f>
        <v>0</v>
      </c>
      <c r="AR121" s="142" t="s">
        <v>162</v>
      </c>
      <c r="AT121" s="143" t="s">
        <v>74</v>
      </c>
      <c r="AU121" s="143" t="s">
        <v>83</v>
      </c>
      <c r="AY121" s="142" t="s">
        <v>148</v>
      </c>
      <c r="BK121" s="144">
        <f>SUM(BK122:BK123)</f>
        <v>0</v>
      </c>
    </row>
    <row r="122" spans="2:65" s="23" customFormat="1" ht="22.5" customHeight="1">
      <c r="B122" s="146"/>
      <c r="C122" s="147" t="s">
        <v>162</v>
      </c>
      <c r="D122" s="147" t="s">
        <v>149</v>
      </c>
      <c r="E122" s="148" t="s">
        <v>163</v>
      </c>
      <c r="F122" s="291" t="s">
        <v>164</v>
      </c>
      <c r="G122" s="291"/>
      <c r="H122" s="291"/>
      <c r="I122" s="291"/>
      <c r="J122" s="149" t="s">
        <v>165</v>
      </c>
      <c r="K122" s="150">
        <v>1</v>
      </c>
      <c r="L122" s="292"/>
      <c r="M122" s="292"/>
      <c r="N122" s="292">
        <f>ROUND(L122*K122,2)</f>
        <v>0</v>
      </c>
      <c r="O122" s="292"/>
      <c r="P122" s="292"/>
      <c r="Q122" s="292"/>
      <c r="R122" s="151"/>
      <c r="T122" s="152"/>
      <c r="U122" s="34" t="s">
        <v>40</v>
      </c>
      <c r="V122" s="153">
        <v>0</v>
      </c>
      <c r="W122" s="153">
        <f>V122*K122</f>
        <v>0</v>
      </c>
      <c r="X122" s="153">
        <v>0</v>
      </c>
      <c r="Y122" s="153">
        <f>X122*K122</f>
        <v>0</v>
      </c>
      <c r="Z122" s="153">
        <v>0</v>
      </c>
      <c r="AA122" s="154">
        <f>Z122*K122</f>
        <v>0</v>
      </c>
      <c r="AR122" s="9" t="s">
        <v>166</v>
      </c>
      <c r="AT122" s="9" t="s">
        <v>149</v>
      </c>
      <c r="AU122" s="9" t="s">
        <v>90</v>
      </c>
      <c r="AY122" s="9" t="s">
        <v>148</v>
      </c>
      <c r="BE122" s="155">
        <f>IF(U122="základní",N122,0)</f>
        <v>0</v>
      </c>
      <c r="BF122" s="155">
        <f>IF(U122="snížená",N122,0)</f>
        <v>0</v>
      </c>
      <c r="BG122" s="155">
        <f>IF(U122="zákl. přenesená",N122,0)</f>
        <v>0</v>
      </c>
      <c r="BH122" s="155">
        <f>IF(U122="sníž. přenesená",N122,0)</f>
        <v>0</v>
      </c>
      <c r="BI122" s="155">
        <f>IF(U122="nulová",N122,0)</f>
        <v>0</v>
      </c>
      <c r="BJ122" s="9" t="s">
        <v>83</v>
      </c>
      <c r="BK122" s="155">
        <f>ROUND(L122*K122,2)</f>
        <v>0</v>
      </c>
      <c r="BL122" s="9" t="s">
        <v>166</v>
      </c>
      <c r="BM122" s="9" t="s">
        <v>167</v>
      </c>
    </row>
    <row r="123" spans="2:47" s="23" customFormat="1" ht="36.75" customHeight="1">
      <c r="B123" s="24"/>
      <c r="C123" s="25"/>
      <c r="D123" s="25"/>
      <c r="E123" s="25"/>
      <c r="F123" s="294" t="s">
        <v>168</v>
      </c>
      <c r="G123" s="294"/>
      <c r="H123" s="294"/>
      <c r="I123" s="294"/>
      <c r="J123" s="25"/>
      <c r="K123" s="25"/>
      <c r="L123" s="25"/>
      <c r="M123" s="25"/>
      <c r="N123" s="25"/>
      <c r="O123" s="25"/>
      <c r="P123" s="25"/>
      <c r="Q123" s="25"/>
      <c r="R123" s="26"/>
      <c r="T123" s="104"/>
      <c r="U123" s="46"/>
      <c r="V123" s="46"/>
      <c r="W123" s="46"/>
      <c r="X123" s="46"/>
      <c r="Y123" s="46"/>
      <c r="Z123" s="46"/>
      <c r="AA123" s="48"/>
      <c r="AT123" s="9" t="s">
        <v>169</v>
      </c>
      <c r="AU123" s="9" t="s">
        <v>90</v>
      </c>
    </row>
    <row r="124" spans="2:18" s="23" customFormat="1" ht="6.75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</row>
  </sheetData>
  <sheetProtection selectLockedCells="1" selectUnlockedCells="1"/>
  <mergeCells count="75">
    <mergeCell ref="N120:Q120"/>
    <mergeCell ref="N121:Q121"/>
    <mergeCell ref="F122:I122"/>
    <mergeCell ref="L122:M122"/>
    <mergeCell ref="N122:Q122"/>
    <mergeCell ref="F123:I123"/>
    <mergeCell ref="F118:I118"/>
    <mergeCell ref="L118:M118"/>
    <mergeCell ref="N118:Q118"/>
    <mergeCell ref="F119:I119"/>
    <mergeCell ref="L119:M119"/>
    <mergeCell ref="N119:Q119"/>
    <mergeCell ref="N115:Q115"/>
    <mergeCell ref="F116:I116"/>
    <mergeCell ref="L116:M116"/>
    <mergeCell ref="N116:Q116"/>
    <mergeCell ref="F117:I117"/>
    <mergeCell ref="L117:M117"/>
    <mergeCell ref="N117:Q117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12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6"/>
  <sheetViews>
    <sheetView showGridLines="0" zoomScalePageLayoutView="0" workbookViewId="0" topLeftCell="A1">
      <pane ySplit="1" topLeftCell="A1069" activePane="bottomLeft" state="frozen"/>
      <selection pane="topLeft" activeCell="A1" sqref="A1"/>
      <selection pane="bottomLeft" activeCell="N1080" sqref="N1080:Q1080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111</v>
      </c>
      <c r="G1" s="5"/>
      <c r="H1" s="276" t="s">
        <v>112</v>
      </c>
      <c r="I1" s="276"/>
      <c r="J1" s="276"/>
      <c r="K1" s="276"/>
      <c r="L1" s="5" t="s">
        <v>113</v>
      </c>
      <c r="M1" s="3"/>
      <c r="N1" s="3"/>
      <c r="O1" s="4" t="s">
        <v>114</v>
      </c>
      <c r="P1" s="3"/>
      <c r="Q1" s="3"/>
      <c r="R1" s="3"/>
      <c r="S1" s="5" t="s">
        <v>115</v>
      </c>
      <c r="T1" s="5"/>
      <c r="U1" s="107"/>
      <c r="V1" s="10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56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51" t="s">
        <v>7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9" t="s">
        <v>91</v>
      </c>
      <c r="AZ2" s="156" t="s">
        <v>170</v>
      </c>
      <c r="BA2" s="156" t="s">
        <v>171</v>
      </c>
      <c r="BB2" s="156" t="s">
        <v>172</v>
      </c>
      <c r="BC2" s="156" t="s">
        <v>173</v>
      </c>
      <c r="BD2" s="156" t="s">
        <v>90</v>
      </c>
    </row>
    <row r="3" spans="2:5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90</v>
      </c>
      <c r="AZ3" s="156" t="s">
        <v>174</v>
      </c>
      <c r="BA3" s="156"/>
      <c r="BB3" s="156"/>
      <c r="BC3" s="156" t="s">
        <v>175</v>
      </c>
      <c r="BD3" s="156" t="s">
        <v>90</v>
      </c>
    </row>
    <row r="4" spans="2:56" ht="36.75" customHeight="1">
      <c r="B4" s="13"/>
      <c r="C4" s="252" t="s">
        <v>116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14"/>
      <c r="T4" s="15" t="s">
        <v>12</v>
      </c>
      <c r="AT4" s="9" t="s">
        <v>5</v>
      </c>
      <c r="AZ4" s="156" t="s">
        <v>176</v>
      </c>
      <c r="BA4" s="156"/>
      <c r="BB4" s="156"/>
      <c r="BC4" s="156" t="s">
        <v>177</v>
      </c>
      <c r="BD4" s="156" t="s">
        <v>90</v>
      </c>
    </row>
    <row r="5" spans="2:56" ht="6.75" customHeight="1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  <c r="AZ5" s="156" t="s">
        <v>178</v>
      </c>
      <c r="BA5" s="156"/>
      <c r="BB5" s="156"/>
      <c r="BC5" s="156" t="s">
        <v>179</v>
      </c>
      <c r="BD5" s="156" t="s">
        <v>90</v>
      </c>
    </row>
    <row r="6" spans="2:56" ht="24.75" customHeight="1">
      <c r="B6" s="13"/>
      <c r="C6" s="16"/>
      <c r="D6" s="20" t="s">
        <v>16</v>
      </c>
      <c r="E6" s="16"/>
      <c r="F6" s="277" t="str">
        <f>'Rekapitulace stavby'!K6</f>
        <v>Stavební úpravy a zateplení objektu strážnice Milíčov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6"/>
      <c r="R6" s="14"/>
      <c r="AZ6" s="156" t="s">
        <v>180</v>
      </c>
      <c r="BA6" s="156" t="s">
        <v>181</v>
      </c>
      <c r="BB6" s="156" t="s">
        <v>172</v>
      </c>
      <c r="BC6" s="156" t="s">
        <v>182</v>
      </c>
      <c r="BD6" s="156" t="s">
        <v>90</v>
      </c>
    </row>
    <row r="7" spans="2:56" ht="24.75" customHeight="1">
      <c r="B7" s="13"/>
      <c r="C7" s="16"/>
      <c r="D7" s="20" t="s">
        <v>117</v>
      </c>
      <c r="E7" s="16"/>
      <c r="F7" s="277" t="s">
        <v>183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6"/>
      <c r="R7" s="14"/>
      <c r="AZ7" s="156" t="s">
        <v>184</v>
      </c>
      <c r="BA7" s="156"/>
      <c r="BB7" s="156"/>
      <c r="BC7" s="156" t="s">
        <v>185</v>
      </c>
      <c r="BD7" s="156" t="s">
        <v>90</v>
      </c>
    </row>
    <row r="8" spans="2:56" s="23" customFormat="1" ht="32.25" customHeight="1">
      <c r="B8" s="24"/>
      <c r="C8" s="25"/>
      <c r="D8" s="19" t="s">
        <v>186</v>
      </c>
      <c r="E8" s="25"/>
      <c r="F8" s="254" t="s">
        <v>187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"/>
      <c r="R8" s="26"/>
      <c r="AZ8" s="156" t="s">
        <v>188</v>
      </c>
      <c r="BA8" s="156"/>
      <c r="BB8" s="156"/>
      <c r="BC8" s="156" t="s">
        <v>189</v>
      </c>
      <c r="BD8" s="156" t="s">
        <v>90</v>
      </c>
    </row>
    <row r="9" spans="2:56" s="23" customFormat="1" ht="14.25" customHeight="1">
      <c r="B9" s="24"/>
      <c r="C9" s="25"/>
      <c r="D9" s="20" t="s">
        <v>18</v>
      </c>
      <c r="E9" s="25"/>
      <c r="F9" s="18"/>
      <c r="G9" s="25"/>
      <c r="H9" s="25"/>
      <c r="I9" s="25"/>
      <c r="J9" s="25"/>
      <c r="K9" s="25"/>
      <c r="L9" s="25"/>
      <c r="M9" s="20" t="s">
        <v>19</v>
      </c>
      <c r="N9" s="25"/>
      <c r="O9" s="18"/>
      <c r="P9" s="25"/>
      <c r="Q9" s="25"/>
      <c r="R9" s="26"/>
      <c r="AZ9" s="156" t="s">
        <v>190</v>
      </c>
      <c r="BA9" s="156"/>
      <c r="BB9" s="156"/>
      <c r="BC9" s="156" t="s">
        <v>191</v>
      </c>
      <c r="BD9" s="156" t="s">
        <v>90</v>
      </c>
    </row>
    <row r="10" spans="2:56" s="23" customFormat="1" ht="14.25" customHeight="1">
      <c r="B10" s="24"/>
      <c r="C10" s="25"/>
      <c r="D10" s="20" t="s">
        <v>20</v>
      </c>
      <c r="E10" s="25"/>
      <c r="F10" s="18" t="s">
        <v>21</v>
      </c>
      <c r="G10" s="25"/>
      <c r="H10" s="25"/>
      <c r="I10" s="25"/>
      <c r="J10" s="25"/>
      <c r="K10" s="25"/>
      <c r="L10" s="25"/>
      <c r="M10" s="20" t="s">
        <v>22</v>
      </c>
      <c r="N10" s="25"/>
      <c r="O10" s="278" t="str">
        <f>'Rekapitulace stavby'!AN8</f>
        <v>22.07.2016</v>
      </c>
      <c r="P10" s="278"/>
      <c r="Q10" s="25"/>
      <c r="R10" s="26"/>
      <c r="AZ10" s="156" t="s">
        <v>192</v>
      </c>
      <c r="BA10" s="156"/>
      <c r="BB10" s="156"/>
      <c r="BC10" s="156" t="s">
        <v>193</v>
      </c>
      <c r="BD10" s="156" t="s">
        <v>90</v>
      </c>
    </row>
    <row r="11" spans="2:56" s="23" customFormat="1" ht="10.5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AZ11" s="156" t="s">
        <v>194</v>
      </c>
      <c r="BA11" s="156" t="s">
        <v>195</v>
      </c>
      <c r="BB11" s="156" t="s">
        <v>172</v>
      </c>
      <c r="BC11" s="156" t="s">
        <v>196</v>
      </c>
      <c r="BD11" s="156" t="s">
        <v>90</v>
      </c>
    </row>
    <row r="12" spans="2:56" s="23" customFormat="1" ht="14.25" customHeight="1">
      <c r="B12" s="24"/>
      <c r="C12" s="25"/>
      <c r="D12" s="20" t="s">
        <v>24</v>
      </c>
      <c r="E12" s="25"/>
      <c r="F12" s="25"/>
      <c r="G12" s="25"/>
      <c r="H12" s="25"/>
      <c r="I12" s="25"/>
      <c r="J12" s="25"/>
      <c r="K12" s="25"/>
      <c r="L12" s="25"/>
      <c r="M12" s="20" t="s">
        <v>25</v>
      </c>
      <c r="N12" s="25"/>
      <c r="O12" s="253"/>
      <c r="P12" s="253"/>
      <c r="Q12" s="25"/>
      <c r="R12" s="26"/>
      <c r="AZ12" s="156" t="s">
        <v>197</v>
      </c>
      <c r="BA12" s="156" t="s">
        <v>198</v>
      </c>
      <c r="BB12" s="156" t="s">
        <v>172</v>
      </c>
      <c r="BC12" s="156" t="s">
        <v>199</v>
      </c>
      <c r="BD12" s="156" t="s">
        <v>90</v>
      </c>
    </row>
    <row r="13" spans="2:56" s="23" customFormat="1" ht="18" customHeight="1">
      <c r="B13" s="24"/>
      <c r="C13" s="25"/>
      <c r="D13" s="25"/>
      <c r="E13" s="18" t="s">
        <v>26</v>
      </c>
      <c r="F13" s="25"/>
      <c r="G13" s="25"/>
      <c r="H13" s="25"/>
      <c r="I13" s="25"/>
      <c r="J13" s="25"/>
      <c r="K13" s="25"/>
      <c r="L13" s="25"/>
      <c r="M13" s="20" t="s">
        <v>27</v>
      </c>
      <c r="N13" s="25"/>
      <c r="O13" s="253"/>
      <c r="P13" s="253"/>
      <c r="Q13" s="25"/>
      <c r="R13" s="26"/>
      <c r="AZ13" s="156" t="s">
        <v>200</v>
      </c>
      <c r="BA13" s="156" t="s">
        <v>201</v>
      </c>
      <c r="BB13" s="156" t="s">
        <v>172</v>
      </c>
      <c r="BC13" s="156" t="s">
        <v>202</v>
      </c>
      <c r="BD13" s="156" t="s">
        <v>90</v>
      </c>
    </row>
    <row r="14" spans="2:56" s="23" customFormat="1" ht="6.7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AZ14" s="156" t="s">
        <v>203</v>
      </c>
      <c r="BA14" s="156"/>
      <c r="BB14" s="156"/>
      <c r="BC14" s="156" t="s">
        <v>204</v>
      </c>
      <c r="BD14" s="156" t="s">
        <v>90</v>
      </c>
    </row>
    <row r="15" spans="2:56" s="23" customFormat="1" ht="14.25" customHeight="1">
      <c r="B15" s="24"/>
      <c r="C15" s="25"/>
      <c r="D15" s="20" t="s">
        <v>28</v>
      </c>
      <c r="E15" s="25"/>
      <c r="F15" s="25"/>
      <c r="G15" s="25"/>
      <c r="H15" s="25"/>
      <c r="I15" s="25"/>
      <c r="J15" s="25"/>
      <c r="K15" s="25"/>
      <c r="L15" s="25"/>
      <c r="M15" s="20" t="s">
        <v>25</v>
      </c>
      <c r="N15" s="25"/>
      <c r="O15" s="253">
        <f>IF('Rekapitulace stavby'!AN13="","",'Rekapitulace stavby'!AN13)</f>
      </c>
      <c r="P15" s="253"/>
      <c r="Q15" s="25"/>
      <c r="R15" s="26"/>
      <c r="AZ15" s="156" t="s">
        <v>205</v>
      </c>
      <c r="BA15" s="156" t="s">
        <v>206</v>
      </c>
      <c r="BB15" s="156" t="s">
        <v>172</v>
      </c>
      <c r="BC15" s="156" t="s">
        <v>207</v>
      </c>
      <c r="BD15" s="156" t="s">
        <v>90</v>
      </c>
    </row>
    <row r="16" spans="2:56" s="23" customFormat="1" ht="18" customHeight="1">
      <c r="B16" s="24"/>
      <c r="C16" s="25"/>
      <c r="D16" s="25"/>
      <c r="E16" s="18" t="str">
        <f>IF('Rekapitulace stavby'!E14="","",'Rekapitulace stavby'!E14)</f>
        <v> </v>
      </c>
      <c r="F16" s="25"/>
      <c r="G16" s="25"/>
      <c r="H16" s="25"/>
      <c r="I16" s="25"/>
      <c r="J16" s="25"/>
      <c r="K16" s="25"/>
      <c r="L16" s="25"/>
      <c r="M16" s="20" t="s">
        <v>27</v>
      </c>
      <c r="N16" s="25"/>
      <c r="O16" s="253">
        <f>IF('Rekapitulace stavby'!AN14="","",'Rekapitulace stavby'!AN14)</f>
      </c>
      <c r="P16" s="253"/>
      <c r="Q16" s="25"/>
      <c r="R16" s="26"/>
      <c r="AZ16" s="156" t="s">
        <v>208</v>
      </c>
      <c r="BA16" s="156"/>
      <c r="BB16" s="156"/>
      <c r="BC16" s="156" t="s">
        <v>209</v>
      </c>
      <c r="BD16" s="156" t="s">
        <v>90</v>
      </c>
    </row>
    <row r="17" spans="2:56" s="23" customFormat="1" ht="6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AZ17" s="156" t="s">
        <v>210</v>
      </c>
      <c r="BA17" s="156" t="s">
        <v>211</v>
      </c>
      <c r="BB17" s="156" t="s">
        <v>172</v>
      </c>
      <c r="BC17" s="156" t="s">
        <v>212</v>
      </c>
      <c r="BD17" s="156" t="s">
        <v>90</v>
      </c>
    </row>
    <row r="18" spans="2:56" s="23" customFormat="1" ht="14.25" customHeight="1">
      <c r="B18" s="24"/>
      <c r="C18" s="25"/>
      <c r="D18" s="20" t="s">
        <v>30</v>
      </c>
      <c r="E18" s="25"/>
      <c r="F18" s="25"/>
      <c r="G18" s="25"/>
      <c r="H18" s="25"/>
      <c r="I18" s="25"/>
      <c r="J18" s="25"/>
      <c r="K18" s="25"/>
      <c r="L18" s="25"/>
      <c r="M18" s="20" t="s">
        <v>25</v>
      </c>
      <c r="N18" s="25"/>
      <c r="O18" s="253"/>
      <c r="P18" s="253"/>
      <c r="Q18" s="25"/>
      <c r="R18" s="26"/>
      <c r="AZ18" s="156" t="s">
        <v>213</v>
      </c>
      <c r="BA18" s="156" t="s">
        <v>214</v>
      </c>
      <c r="BB18" s="156" t="s">
        <v>172</v>
      </c>
      <c r="BC18" s="156" t="s">
        <v>215</v>
      </c>
      <c r="BD18" s="156" t="s">
        <v>90</v>
      </c>
    </row>
    <row r="19" spans="2:56" s="23" customFormat="1" ht="18" customHeight="1">
      <c r="B19" s="24"/>
      <c r="C19" s="25"/>
      <c r="D19" s="25"/>
      <c r="E19" s="18" t="s">
        <v>31</v>
      </c>
      <c r="F19" s="25"/>
      <c r="G19" s="25"/>
      <c r="H19" s="25"/>
      <c r="I19" s="25"/>
      <c r="J19" s="25"/>
      <c r="K19" s="25"/>
      <c r="L19" s="25"/>
      <c r="M19" s="20" t="s">
        <v>27</v>
      </c>
      <c r="N19" s="25"/>
      <c r="O19" s="253"/>
      <c r="P19" s="253"/>
      <c r="Q19" s="25"/>
      <c r="R19" s="26"/>
      <c r="AZ19" s="156" t="s">
        <v>216</v>
      </c>
      <c r="BA19" s="156" t="s">
        <v>217</v>
      </c>
      <c r="BB19" s="156" t="s">
        <v>172</v>
      </c>
      <c r="BC19" s="156" t="s">
        <v>218</v>
      </c>
      <c r="BD19" s="156" t="s">
        <v>90</v>
      </c>
    </row>
    <row r="20" spans="2:56" s="23" customFormat="1" ht="6.7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AZ20" s="156" t="s">
        <v>219</v>
      </c>
      <c r="BA20" s="156"/>
      <c r="BB20" s="156"/>
      <c r="BC20" s="156" t="s">
        <v>220</v>
      </c>
      <c r="BD20" s="156" t="s">
        <v>90</v>
      </c>
    </row>
    <row r="21" spans="2:56" s="23" customFormat="1" ht="14.25" customHeight="1">
      <c r="B21" s="24"/>
      <c r="C21" s="25"/>
      <c r="D21" s="20" t="s">
        <v>33</v>
      </c>
      <c r="E21" s="25"/>
      <c r="F21" s="25"/>
      <c r="G21" s="25"/>
      <c r="H21" s="25"/>
      <c r="I21" s="25"/>
      <c r="J21" s="25"/>
      <c r="K21" s="25"/>
      <c r="L21" s="25"/>
      <c r="M21" s="20" t="s">
        <v>25</v>
      </c>
      <c r="N21" s="25"/>
      <c r="O21" s="253"/>
      <c r="P21" s="253"/>
      <c r="Q21" s="25"/>
      <c r="R21" s="26"/>
      <c r="AZ21" s="156" t="s">
        <v>221</v>
      </c>
      <c r="BA21" s="156"/>
      <c r="BB21" s="156"/>
      <c r="BC21" s="156" t="s">
        <v>222</v>
      </c>
      <c r="BD21" s="156" t="s">
        <v>90</v>
      </c>
    </row>
    <row r="22" spans="2:18" s="23" customFormat="1" ht="18" customHeight="1">
      <c r="B22" s="24"/>
      <c r="C22" s="25"/>
      <c r="D22" s="25"/>
      <c r="E22" s="18" t="s">
        <v>34</v>
      </c>
      <c r="F22" s="25"/>
      <c r="G22" s="25"/>
      <c r="H22" s="25"/>
      <c r="I22" s="25"/>
      <c r="J22" s="25"/>
      <c r="K22" s="25"/>
      <c r="L22" s="25"/>
      <c r="M22" s="20" t="s">
        <v>27</v>
      </c>
      <c r="N22" s="25"/>
      <c r="O22" s="253"/>
      <c r="P22" s="253"/>
      <c r="Q22" s="25"/>
      <c r="R22" s="26"/>
    </row>
    <row r="23" spans="2:18" s="23" customFormat="1" ht="6.75" customHeight="1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4.25" customHeight="1">
      <c r="B24" s="24"/>
      <c r="C24" s="25"/>
      <c r="D24" s="20" t="s">
        <v>35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23" customFormat="1" ht="22.5" customHeight="1">
      <c r="B25" s="24"/>
      <c r="C25" s="25"/>
      <c r="D25" s="25"/>
      <c r="E25" s="255"/>
      <c r="F25" s="255"/>
      <c r="G25" s="255"/>
      <c r="H25" s="255"/>
      <c r="I25" s="255"/>
      <c r="J25" s="255"/>
      <c r="K25" s="255"/>
      <c r="L25" s="255"/>
      <c r="M25" s="25"/>
      <c r="N25" s="25"/>
      <c r="O25" s="25"/>
      <c r="P25" s="25"/>
      <c r="Q25" s="25"/>
      <c r="R25" s="26"/>
    </row>
    <row r="26" spans="2:18" s="23" customFormat="1" ht="6.7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23" customFormat="1" ht="6.75" customHeight="1">
      <c r="B27" s="24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6"/>
    </row>
    <row r="28" spans="2:18" s="23" customFormat="1" ht="14.25" customHeight="1">
      <c r="B28" s="24"/>
      <c r="C28" s="25"/>
      <c r="D28" s="108" t="s">
        <v>121</v>
      </c>
      <c r="E28" s="25"/>
      <c r="F28" s="25"/>
      <c r="G28" s="25"/>
      <c r="H28" s="25"/>
      <c r="I28" s="25"/>
      <c r="J28" s="25"/>
      <c r="K28" s="25"/>
      <c r="L28" s="25"/>
      <c r="M28" s="256">
        <f>N89</f>
        <v>0</v>
      </c>
      <c r="N28" s="256"/>
      <c r="O28" s="256"/>
      <c r="P28" s="256"/>
      <c r="Q28" s="25"/>
      <c r="R28" s="26"/>
    </row>
    <row r="29" spans="2:18" s="23" customFormat="1" ht="14.25" customHeight="1">
      <c r="B29" s="24"/>
      <c r="C29" s="25"/>
      <c r="D29" s="22" t="s">
        <v>122</v>
      </c>
      <c r="E29" s="25"/>
      <c r="F29" s="25"/>
      <c r="G29" s="25"/>
      <c r="H29" s="25"/>
      <c r="I29" s="25"/>
      <c r="J29" s="25"/>
      <c r="K29" s="25"/>
      <c r="L29" s="25"/>
      <c r="M29" s="256">
        <f>N119</f>
        <v>0</v>
      </c>
      <c r="N29" s="256"/>
      <c r="O29" s="256"/>
      <c r="P29" s="256"/>
      <c r="Q29" s="25"/>
      <c r="R29" s="26"/>
    </row>
    <row r="30" spans="2:18" s="23" customFormat="1" ht="6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23" customFormat="1" ht="24.75" customHeight="1">
      <c r="B31" s="24"/>
      <c r="C31" s="25"/>
      <c r="D31" s="109" t="s">
        <v>38</v>
      </c>
      <c r="E31" s="25"/>
      <c r="F31" s="25"/>
      <c r="G31" s="25"/>
      <c r="H31" s="25"/>
      <c r="I31" s="25"/>
      <c r="J31" s="25"/>
      <c r="K31" s="25"/>
      <c r="L31" s="25"/>
      <c r="M31" s="279">
        <f>ROUND(M28+M29,2)</f>
        <v>0</v>
      </c>
      <c r="N31" s="279"/>
      <c r="O31" s="279"/>
      <c r="P31" s="279"/>
      <c r="Q31" s="25"/>
      <c r="R31" s="26"/>
    </row>
    <row r="32" spans="2:18" s="23" customFormat="1" ht="6.75" customHeight="1">
      <c r="B32" s="24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5"/>
      <c r="R32" s="26"/>
    </row>
    <row r="33" spans="2:18" s="23" customFormat="1" ht="14.25" customHeight="1">
      <c r="B33" s="24"/>
      <c r="C33" s="25"/>
      <c r="D33" s="32" t="s">
        <v>39</v>
      </c>
      <c r="E33" s="32" t="s">
        <v>40</v>
      </c>
      <c r="F33" s="33">
        <v>0.21</v>
      </c>
      <c r="G33" s="110" t="s">
        <v>41</v>
      </c>
      <c r="H33" s="280">
        <f>M31</f>
        <v>0</v>
      </c>
      <c r="I33" s="280"/>
      <c r="J33" s="280"/>
      <c r="K33" s="25"/>
      <c r="L33" s="25"/>
      <c r="M33" s="280">
        <f>H33*0.21</f>
        <v>0</v>
      </c>
      <c r="N33" s="280"/>
      <c r="O33" s="280"/>
      <c r="P33" s="280"/>
      <c r="Q33" s="25"/>
      <c r="R33" s="26"/>
    </row>
    <row r="34" spans="2:18" s="23" customFormat="1" ht="14.25" customHeight="1">
      <c r="B34" s="24"/>
      <c r="C34" s="25"/>
      <c r="D34" s="25"/>
      <c r="E34" s="32" t="s">
        <v>42</v>
      </c>
      <c r="F34" s="33">
        <v>0.15</v>
      </c>
      <c r="G34" s="110" t="s">
        <v>41</v>
      </c>
      <c r="H34" s="280">
        <f>ROUND((SUM(BF119:BF120)+SUM(BF139:BF1395)),2)</f>
        <v>0</v>
      </c>
      <c r="I34" s="280"/>
      <c r="J34" s="280"/>
      <c r="K34" s="25"/>
      <c r="L34" s="25"/>
      <c r="M34" s="280">
        <f>ROUND(ROUND((SUM(BF119:BF120)+SUM(BF139:BF1395)),2)*F34,2)</f>
        <v>0</v>
      </c>
      <c r="N34" s="280"/>
      <c r="O34" s="280"/>
      <c r="P34" s="280"/>
      <c r="Q34" s="25"/>
      <c r="R34" s="26"/>
    </row>
    <row r="35" spans="2:18" s="23" customFormat="1" ht="14.25" customHeight="1" hidden="1">
      <c r="B35" s="24"/>
      <c r="C35" s="25"/>
      <c r="D35" s="25"/>
      <c r="E35" s="32" t="s">
        <v>43</v>
      </c>
      <c r="F35" s="33">
        <v>0.21</v>
      </c>
      <c r="G35" s="110" t="s">
        <v>41</v>
      </c>
      <c r="H35" s="280">
        <f>ROUND((SUM(BG119:BG120)+SUM(BG139:BG1395)),2)</f>
        <v>0</v>
      </c>
      <c r="I35" s="280"/>
      <c r="J35" s="280"/>
      <c r="K35" s="25"/>
      <c r="L35" s="25"/>
      <c r="M35" s="280">
        <v>0</v>
      </c>
      <c r="N35" s="280"/>
      <c r="O35" s="280"/>
      <c r="P35" s="280"/>
      <c r="Q35" s="25"/>
      <c r="R35" s="26"/>
    </row>
    <row r="36" spans="2:18" s="23" customFormat="1" ht="14.25" customHeight="1" hidden="1">
      <c r="B36" s="24"/>
      <c r="C36" s="25"/>
      <c r="D36" s="25"/>
      <c r="E36" s="32" t="s">
        <v>44</v>
      </c>
      <c r="F36" s="33">
        <v>0.15</v>
      </c>
      <c r="G36" s="110" t="s">
        <v>41</v>
      </c>
      <c r="H36" s="280">
        <f>ROUND((SUM(BH119:BH120)+SUM(BH139:BH1395)),2)</f>
        <v>0</v>
      </c>
      <c r="I36" s="280"/>
      <c r="J36" s="280"/>
      <c r="K36" s="25"/>
      <c r="L36" s="25"/>
      <c r="M36" s="280">
        <v>0</v>
      </c>
      <c r="N36" s="280"/>
      <c r="O36" s="280"/>
      <c r="P36" s="280"/>
      <c r="Q36" s="25"/>
      <c r="R36" s="26"/>
    </row>
    <row r="37" spans="2:18" s="23" customFormat="1" ht="14.25" customHeight="1" hidden="1">
      <c r="B37" s="24"/>
      <c r="C37" s="25"/>
      <c r="D37" s="25"/>
      <c r="E37" s="32" t="s">
        <v>45</v>
      </c>
      <c r="F37" s="33">
        <v>0</v>
      </c>
      <c r="G37" s="110" t="s">
        <v>41</v>
      </c>
      <c r="H37" s="280">
        <f>ROUND((SUM(BI119:BI120)+SUM(BI139:BI1395)),2)</f>
        <v>0</v>
      </c>
      <c r="I37" s="280"/>
      <c r="J37" s="280"/>
      <c r="K37" s="25"/>
      <c r="L37" s="25"/>
      <c r="M37" s="280">
        <v>0</v>
      </c>
      <c r="N37" s="280"/>
      <c r="O37" s="280"/>
      <c r="P37" s="280"/>
      <c r="Q37" s="25"/>
      <c r="R37" s="26"/>
    </row>
    <row r="38" spans="2:18" s="23" customFormat="1" ht="6.7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23" customFormat="1" ht="24.75" customHeight="1">
      <c r="B39" s="24"/>
      <c r="C39" s="106"/>
      <c r="D39" s="111" t="s">
        <v>46</v>
      </c>
      <c r="E39" s="67"/>
      <c r="F39" s="67"/>
      <c r="G39" s="112" t="s">
        <v>47</v>
      </c>
      <c r="H39" s="113" t="s">
        <v>48</v>
      </c>
      <c r="I39" s="67"/>
      <c r="J39" s="67"/>
      <c r="K39" s="67"/>
      <c r="L39" s="281">
        <f>SUM(M31:M37)</f>
        <v>0</v>
      </c>
      <c r="M39" s="281"/>
      <c r="N39" s="281"/>
      <c r="O39" s="281"/>
      <c r="P39" s="281"/>
      <c r="Q39" s="106"/>
      <c r="R39" s="26"/>
    </row>
    <row r="40" spans="2:18" s="23" customFormat="1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23" customFormat="1" ht="14.2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ht="13.5"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</row>
    <row r="50" spans="2:18" s="23" customFormat="1" ht="15">
      <c r="B50" s="24"/>
      <c r="C50" s="25"/>
      <c r="D50" s="40" t="s">
        <v>49</v>
      </c>
      <c r="E50" s="41"/>
      <c r="F50" s="41"/>
      <c r="G50" s="41"/>
      <c r="H50" s="42"/>
      <c r="I50" s="25"/>
      <c r="J50" s="40" t="s">
        <v>50</v>
      </c>
      <c r="K50" s="41"/>
      <c r="L50" s="41"/>
      <c r="M50" s="41"/>
      <c r="N50" s="41"/>
      <c r="O50" s="41"/>
      <c r="P50" s="42"/>
      <c r="Q50" s="25"/>
      <c r="R50" s="26"/>
    </row>
    <row r="51" spans="2:18" ht="13.5">
      <c r="B51" s="13"/>
      <c r="C51" s="16"/>
      <c r="D51" s="43"/>
      <c r="E51" s="16"/>
      <c r="F51" s="16"/>
      <c r="G51" s="16"/>
      <c r="H51" s="44"/>
      <c r="I51" s="16"/>
      <c r="J51" s="43"/>
      <c r="K51" s="16"/>
      <c r="L51" s="16"/>
      <c r="M51" s="16"/>
      <c r="N51" s="16"/>
      <c r="O51" s="16"/>
      <c r="P51" s="44"/>
      <c r="Q51" s="16"/>
      <c r="R51" s="14"/>
    </row>
    <row r="52" spans="2:18" ht="13.5">
      <c r="B52" s="13"/>
      <c r="C52" s="16"/>
      <c r="D52" s="43"/>
      <c r="E52" s="16"/>
      <c r="F52" s="16"/>
      <c r="G52" s="16"/>
      <c r="H52" s="44"/>
      <c r="I52" s="16"/>
      <c r="J52" s="43"/>
      <c r="K52" s="16"/>
      <c r="L52" s="16"/>
      <c r="M52" s="16"/>
      <c r="N52" s="16"/>
      <c r="O52" s="16"/>
      <c r="P52" s="44"/>
      <c r="Q52" s="16"/>
      <c r="R52" s="14"/>
    </row>
    <row r="53" spans="2:18" ht="13.5">
      <c r="B53" s="13"/>
      <c r="C53" s="16"/>
      <c r="D53" s="43"/>
      <c r="E53" s="16"/>
      <c r="F53" s="16"/>
      <c r="G53" s="16"/>
      <c r="H53" s="44"/>
      <c r="I53" s="16"/>
      <c r="J53" s="43"/>
      <c r="K53" s="16"/>
      <c r="L53" s="16"/>
      <c r="M53" s="16"/>
      <c r="N53" s="16"/>
      <c r="O53" s="16"/>
      <c r="P53" s="44"/>
      <c r="Q53" s="16"/>
      <c r="R53" s="14"/>
    </row>
    <row r="54" spans="2:18" ht="13.5">
      <c r="B54" s="13"/>
      <c r="C54" s="16"/>
      <c r="D54" s="43"/>
      <c r="E54" s="16"/>
      <c r="F54" s="16"/>
      <c r="G54" s="16"/>
      <c r="H54" s="44"/>
      <c r="I54" s="16"/>
      <c r="J54" s="43"/>
      <c r="K54" s="16"/>
      <c r="L54" s="16"/>
      <c r="M54" s="16"/>
      <c r="N54" s="16"/>
      <c r="O54" s="16"/>
      <c r="P54" s="44"/>
      <c r="Q54" s="16"/>
      <c r="R54" s="14"/>
    </row>
    <row r="55" spans="2:18" ht="13.5">
      <c r="B55" s="13"/>
      <c r="C55" s="16"/>
      <c r="D55" s="43"/>
      <c r="E55" s="16"/>
      <c r="F55" s="16"/>
      <c r="G55" s="16"/>
      <c r="H55" s="44"/>
      <c r="I55" s="16"/>
      <c r="J55" s="43"/>
      <c r="K55" s="16"/>
      <c r="L55" s="16"/>
      <c r="M55" s="16"/>
      <c r="N55" s="16"/>
      <c r="O55" s="16"/>
      <c r="P55" s="44"/>
      <c r="Q55" s="16"/>
      <c r="R55" s="14"/>
    </row>
    <row r="56" spans="2:18" ht="13.5">
      <c r="B56" s="13"/>
      <c r="C56" s="16"/>
      <c r="D56" s="43"/>
      <c r="E56" s="16"/>
      <c r="F56" s="16"/>
      <c r="G56" s="16"/>
      <c r="H56" s="44"/>
      <c r="I56" s="16"/>
      <c r="J56" s="43"/>
      <c r="K56" s="16"/>
      <c r="L56" s="16"/>
      <c r="M56" s="16"/>
      <c r="N56" s="16"/>
      <c r="O56" s="16"/>
      <c r="P56" s="44"/>
      <c r="Q56" s="16"/>
      <c r="R56" s="14"/>
    </row>
    <row r="57" spans="2:18" ht="13.5">
      <c r="B57" s="13"/>
      <c r="C57" s="16"/>
      <c r="D57" s="43"/>
      <c r="E57" s="16"/>
      <c r="F57" s="16"/>
      <c r="G57" s="16"/>
      <c r="H57" s="44"/>
      <c r="I57" s="16"/>
      <c r="J57" s="43"/>
      <c r="K57" s="16"/>
      <c r="L57" s="16"/>
      <c r="M57" s="16"/>
      <c r="N57" s="16"/>
      <c r="O57" s="16"/>
      <c r="P57" s="44"/>
      <c r="Q57" s="16"/>
      <c r="R57" s="14"/>
    </row>
    <row r="58" spans="2:18" ht="13.5">
      <c r="B58" s="13"/>
      <c r="C58" s="16"/>
      <c r="D58" s="43"/>
      <c r="E58" s="16"/>
      <c r="F58" s="16"/>
      <c r="G58" s="16"/>
      <c r="H58" s="44"/>
      <c r="I58" s="16"/>
      <c r="J58" s="43"/>
      <c r="K58" s="16"/>
      <c r="L58" s="16"/>
      <c r="M58" s="16"/>
      <c r="N58" s="16"/>
      <c r="O58" s="16"/>
      <c r="P58" s="44"/>
      <c r="Q58" s="16"/>
      <c r="R58" s="14"/>
    </row>
    <row r="59" spans="2:18" s="23" customFormat="1" ht="15">
      <c r="B59" s="24"/>
      <c r="C59" s="25"/>
      <c r="D59" s="45" t="s">
        <v>51</v>
      </c>
      <c r="E59" s="46"/>
      <c r="F59" s="46"/>
      <c r="G59" s="47" t="s">
        <v>52</v>
      </c>
      <c r="H59" s="48"/>
      <c r="I59" s="25"/>
      <c r="J59" s="45" t="s">
        <v>51</v>
      </c>
      <c r="K59" s="46"/>
      <c r="L59" s="46"/>
      <c r="M59" s="46"/>
      <c r="N59" s="47" t="s">
        <v>52</v>
      </c>
      <c r="O59" s="46"/>
      <c r="P59" s="48"/>
      <c r="Q59" s="25"/>
      <c r="R59" s="26"/>
    </row>
    <row r="60" spans="2:18" ht="13.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</row>
    <row r="61" spans="2:18" s="23" customFormat="1" ht="15">
      <c r="B61" s="24"/>
      <c r="C61" s="25"/>
      <c r="D61" s="40" t="s">
        <v>53</v>
      </c>
      <c r="E61" s="41"/>
      <c r="F61" s="41"/>
      <c r="G61" s="41"/>
      <c r="H61" s="42"/>
      <c r="I61" s="25"/>
      <c r="J61" s="40" t="s">
        <v>54</v>
      </c>
      <c r="K61" s="41"/>
      <c r="L61" s="41"/>
      <c r="M61" s="41"/>
      <c r="N61" s="41"/>
      <c r="O61" s="41"/>
      <c r="P61" s="42"/>
      <c r="Q61" s="25"/>
      <c r="R61" s="26"/>
    </row>
    <row r="62" spans="2:18" ht="13.5">
      <c r="B62" s="13"/>
      <c r="C62" s="16"/>
      <c r="D62" s="43"/>
      <c r="E62" s="16"/>
      <c r="F62" s="16"/>
      <c r="G62" s="16"/>
      <c r="H62" s="44"/>
      <c r="I62" s="16"/>
      <c r="J62" s="43"/>
      <c r="K62" s="16"/>
      <c r="L62" s="16"/>
      <c r="M62" s="16"/>
      <c r="N62" s="16"/>
      <c r="O62" s="16"/>
      <c r="P62" s="44"/>
      <c r="Q62" s="16"/>
      <c r="R62" s="14"/>
    </row>
    <row r="63" spans="2:18" ht="13.5">
      <c r="B63" s="13"/>
      <c r="C63" s="16"/>
      <c r="D63" s="43"/>
      <c r="E63" s="16"/>
      <c r="F63" s="16"/>
      <c r="G63" s="16"/>
      <c r="H63" s="44"/>
      <c r="I63" s="16"/>
      <c r="J63" s="43"/>
      <c r="K63" s="16"/>
      <c r="L63" s="16"/>
      <c r="M63" s="16"/>
      <c r="N63" s="16"/>
      <c r="O63" s="16"/>
      <c r="P63" s="44"/>
      <c r="Q63" s="16"/>
      <c r="R63" s="14"/>
    </row>
    <row r="64" spans="2:18" ht="13.5">
      <c r="B64" s="13"/>
      <c r="C64" s="16"/>
      <c r="D64" s="43"/>
      <c r="E64" s="16"/>
      <c r="F64" s="16"/>
      <c r="G64" s="16"/>
      <c r="H64" s="44"/>
      <c r="I64" s="16"/>
      <c r="J64" s="43"/>
      <c r="K64" s="16"/>
      <c r="L64" s="16"/>
      <c r="M64" s="16"/>
      <c r="N64" s="16"/>
      <c r="O64" s="16"/>
      <c r="P64" s="44"/>
      <c r="Q64" s="16"/>
      <c r="R64" s="14"/>
    </row>
    <row r="65" spans="2:18" ht="13.5">
      <c r="B65" s="13"/>
      <c r="C65" s="16"/>
      <c r="D65" s="43"/>
      <c r="E65" s="16"/>
      <c r="F65" s="16"/>
      <c r="G65" s="16"/>
      <c r="H65" s="44"/>
      <c r="I65" s="16"/>
      <c r="J65" s="43"/>
      <c r="K65" s="16"/>
      <c r="L65" s="16"/>
      <c r="M65" s="16"/>
      <c r="N65" s="16"/>
      <c r="O65" s="16"/>
      <c r="P65" s="44"/>
      <c r="Q65" s="16"/>
      <c r="R65" s="14"/>
    </row>
    <row r="66" spans="2:18" ht="13.5">
      <c r="B66" s="13"/>
      <c r="C66" s="16"/>
      <c r="D66" s="43"/>
      <c r="E66" s="16"/>
      <c r="F66" s="16"/>
      <c r="G66" s="16"/>
      <c r="H66" s="44"/>
      <c r="I66" s="16"/>
      <c r="J66" s="43"/>
      <c r="K66" s="16"/>
      <c r="L66" s="16"/>
      <c r="M66" s="16"/>
      <c r="N66" s="16"/>
      <c r="O66" s="16"/>
      <c r="P66" s="44"/>
      <c r="Q66" s="16"/>
      <c r="R66" s="14"/>
    </row>
    <row r="67" spans="2:18" ht="13.5">
      <c r="B67" s="13"/>
      <c r="C67" s="16"/>
      <c r="D67" s="43"/>
      <c r="E67" s="16"/>
      <c r="F67" s="16"/>
      <c r="G67" s="16"/>
      <c r="H67" s="44"/>
      <c r="I67" s="16"/>
      <c r="J67" s="43"/>
      <c r="K67" s="16"/>
      <c r="L67" s="16"/>
      <c r="M67" s="16"/>
      <c r="N67" s="16"/>
      <c r="O67" s="16"/>
      <c r="P67" s="44"/>
      <c r="Q67" s="16"/>
      <c r="R67" s="14"/>
    </row>
    <row r="68" spans="2:18" ht="13.5">
      <c r="B68" s="13"/>
      <c r="C68" s="16"/>
      <c r="D68" s="43"/>
      <c r="E68" s="16"/>
      <c r="F68" s="16"/>
      <c r="G68" s="16"/>
      <c r="H68" s="44"/>
      <c r="I68" s="16"/>
      <c r="J68" s="43"/>
      <c r="K68" s="16"/>
      <c r="L68" s="16"/>
      <c r="M68" s="16"/>
      <c r="N68" s="16"/>
      <c r="O68" s="16"/>
      <c r="P68" s="44"/>
      <c r="Q68" s="16"/>
      <c r="R68" s="14"/>
    </row>
    <row r="69" spans="2:18" ht="13.5">
      <c r="B69" s="13"/>
      <c r="C69" s="16"/>
      <c r="D69" s="43"/>
      <c r="E69" s="16"/>
      <c r="F69" s="16"/>
      <c r="G69" s="16"/>
      <c r="H69" s="44"/>
      <c r="I69" s="16"/>
      <c r="J69" s="43"/>
      <c r="K69" s="16"/>
      <c r="L69" s="16"/>
      <c r="M69" s="16"/>
      <c r="N69" s="16"/>
      <c r="O69" s="16"/>
      <c r="P69" s="44"/>
      <c r="Q69" s="16"/>
      <c r="R69" s="14"/>
    </row>
    <row r="70" spans="2:18" s="23" customFormat="1" ht="15">
      <c r="B70" s="24"/>
      <c r="C70" s="25"/>
      <c r="D70" s="45" t="s">
        <v>51</v>
      </c>
      <c r="E70" s="46"/>
      <c r="F70" s="46"/>
      <c r="G70" s="47" t="s">
        <v>52</v>
      </c>
      <c r="H70" s="48"/>
      <c r="I70" s="25"/>
      <c r="J70" s="45" t="s">
        <v>51</v>
      </c>
      <c r="K70" s="46"/>
      <c r="L70" s="46"/>
      <c r="M70" s="46"/>
      <c r="N70" s="47" t="s">
        <v>52</v>
      </c>
      <c r="O70" s="46"/>
      <c r="P70" s="48"/>
      <c r="Q70" s="25"/>
      <c r="R70" s="26"/>
    </row>
    <row r="71" spans="2:18" s="23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75" customHeight="1">
      <c r="B76" s="24"/>
      <c r="C76" s="252" t="s">
        <v>123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6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>
      <c r="B78" s="24"/>
      <c r="C78" s="20" t="s">
        <v>16</v>
      </c>
      <c r="D78" s="25"/>
      <c r="E78" s="25"/>
      <c r="F78" s="277" t="str">
        <f>F6</f>
        <v>Stavební úpravy a zateplení objektu strážnice Milíčov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5"/>
      <c r="R78" s="26"/>
    </row>
    <row r="79" spans="2:18" ht="30" customHeight="1">
      <c r="B79" s="13"/>
      <c r="C79" s="20" t="s">
        <v>117</v>
      </c>
      <c r="D79" s="16"/>
      <c r="E79" s="16"/>
      <c r="F79" s="277" t="s">
        <v>183</v>
      </c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16"/>
      <c r="R79" s="14"/>
    </row>
    <row r="80" spans="2:18" s="23" customFormat="1" ht="36.75" customHeight="1">
      <c r="B80" s="24"/>
      <c r="C80" s="61" t="s">
        <v>186</v>
      </c>
      <c r="D80" s="25"/>
      <c r="E80" s="25"/>
      <c r="F80" s="262" t="str">
        <f>F8</f>
        <v>002-1 - Stavební část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5"/>
      <c r="R80" s="26"/>
    </row>
    <row r="81" spans="2:18" s="23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23" customFormat="1" ht="18" customHeight="1">
      <c r="B82" s="24"/>
      <c r="C82" s="20" t="s">
        <v>20</v>
      </c>
      <c r="D82" s="25"/>
      <c r="E82" s="25"/>
      <c r="F82" s="18" t="str">
        <f>F10</f>
        <v>Praha 4</v>
      </c>
      <c r="G82" s="25"/>
      <c r="H82" s="25"/>
      <c r="I82" s="25"/>
      <c r="J82" s="25"/>
      <c r="K82" s="20" t="s">
        <v>22</v>
      </c>
      <c r="L82" s="25"/>
      <c r="M82" s="278" t="str">
        <f>IF(O10="","",O10)</f>
        <v>22.07.2016</v>
      </c>
      <c r="N82" s="278"/>
      <c r="O82" s="278"/>
      <c r="P82" s="278"/>
      <c r="Q82" s="25"/>
      <c r="R82" s="26"/>
    </row>
    <row r="83" spans="2:18" s="23" customFormat="1" ht="6.75" customHeigh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23" customFormat="1" ht="15">
      <c r="B84" s="24"/>
      <c r="C84" s="20" t="s">
        <v>24</v>
      </c>
      <c r="D84" s="25"/>
      <c r="E84" s="25"/>
      <c r="F84" s="18" t="str">
        <f>E13</f>
        <v>Lesy hl. m. Prahy, Práčská 1885, Praha 10</v>
      </c>
      <c r="G84" s="25"/>
      <c r="H84" s="25"/>
      <c r="I84" s="25"/>
      <c r="J84" s="25"/>
      <c r="K84" s="20" t="s">
        <v>30</v>
      </c>
      <c r="L84" s="25"/>
      <c r="M84" s="253" t="str">
        <f>E19</f>
        <v>Ing. Oldřich Bělina</v>
      </c>
      <c r="N84" s="253"/>
      <c r="O84" s="253"/>
      <c r="P84" s="253"/>
      <c r="Q84" s="253"/>
      <c r="R84" s="26"/>
    </row>
    <row r="85" spans="2:18" s="23" customFormat="1" ht="14.25" customHeight="1">
      <c r="B85" s="24"/>
      <c r="C85" s="20" t="s">
        <v>28</v>
      </c>
      <c r="D85" s="25"/>
      <c r="E85" s="25"/>
      <c r="F85" s="18" t="str">
        <f>IF(E16="","",E16)</f>
        <v> </v>
      </c>
      <c r="G85" s="25"/>
      <c r="H85" s="25"/>
      <c r="I85" s="25"/>
      <c r="J85" s="25"/>
      <c r="K85" s="20" t="s">
        <v>33</v>
      </c>
      <c r="L85" s="25"/>
      <c r="M85" s="253" t="str">
        <f>E22</f>
        <v>ing. Lenka Kasperová</v>
      </c>
      <c r="N85" s="253"/>
      <c r="O85" s="253"/>
      <c r="P85" s="253"/>
      <c r="Q85" s="253"/>
      <c r="R85" s="26"/>
    </row>
    <row r="86" spans="2:18" s="23" customFormat="1" ht="9.7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23" customFormat="1" ht="29.25" customHeight="1">
      <c r="B87" s="24"/>
      <c r="C87" s="282" t="s">
        <v>124</v>
      </c>
      <c r="D87" s="282"/>
      <c r="E87" s="282"/>
      <c r="F87" s="282"/>
      <c r="G87" s="282"/>
      <c r="H87" s="106"/>
      <c r="I87" s="106"/>
      <c r="J87" s="106"/>
      <c r="K87" s="106"/>
      <c r="L87" s="106"/>
      <c r="M87" s="106"/>
      <c r="N87" s="282" t="s">
        <v>125</v>
      </c>
      <c r="O87" s="282"/>
      <c r="P87" s="282"/>
      <c r="Q87" s="282"/>
      <c r="R87" s="26"/>
    </row>
    <row r="88" spans="2:18" s="23" customFormat="1" ht="9.75" customHeight="1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47" s="23" customFormat="1" ht="29.25" customHeight="1">
      <c r="B89" s="24"/>
      <c r="C89" s="114" t="s">
        <v>126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9">
        <f>N90+N99+N116</f>
        <v>0</v>
      </c>
      <c r="O89" s="269"/>
      <c r="P89" s="269"/>
      <c r="Q89" s="269"/>
      <c r="R89" s="26"/>
      <c r="AU89" s="9" t="s">
        <v>127</v>
      </c>
    </row>
    <row r="90" spans="2:18" s="115" customFormat="1" ht="24.75" customHeight="1">
      <c r="B90" s="116"/>
      <c r="C90" s="117"/>
      <c r="D90" s="118" t="s">
        <v>223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83">
        <f>N140</f>
        <v>0</v>
      </c>
      <c r="O90" s="283"/>
      <c r="P90" s="283"/>
      <c r="Q90" s="283"/>
      <c r="R90" s="119"/>
    </row>
    <row r="91" spans="2:18" s="120" customFormat="1" ht="19.5" customHeight="1">
      <c r="B91" s="121"/>
      <c r="C91" s="92"/>
      <c r="D91" s="122" t="s">
        <v>224</v>
      </c>
      <c r="E91" s="92"/>
      <c r="F91" s="92"/>
      <c r="G91" s="92"/>
      <c r="H91" s="92"/>
      <c r="I91" s="92"/>
      <c r="J91" s="92"/>
      <c r="K91" s="92"/>
      <c r="L91" s="92"/>
      <c r="M91" s="92"/>
      <c r="N91" s="274">
        <f>N141</f>
        <v>0</v>
      </c>
      <c r="O91" s="274"/>
      <c r="P91" s="274"/>
      <c r="Q91" s="274"/>
      <c r="R91" s="123"/>
    </row>
    <row r="92" spans="2:18" s="120" customFormat="1" ht="19.5" customHeight="1">
      <c r="B92" s="121"/>
      <c r="C92" s="92"/>
      <c r="D92" s="122" t="s">
        <v>225</v>
      </c>
      <c r="E92" s="92"/>
      <c r="F92" s="92"/>
      <c r="G92" s="92"/>
      <c r="H92" s="92"/>
      <c r="I92" s="92"/>
      <c r="J92" s="92"/>
      <c r="K92" s="92"/>
      <c r="L92" s="92"/>
      <c r="M92" s="92"/>
      <c r="N92" s="274">
        <f>N159</f>
        <v>0</v>
      </c>
      <c r="O92" s="274"/>
      <c r="P92" s="274"/>
      <c r="Q92" s="274"/>
      <c r="R92" s="123"/>
    </row>
    <row r="93" spans="2:18" s="120" customFormat="1" ht="19.5" customHeight="1">
      <c r="B93" s="121"/>
      <c r="C93" s="92"/>
      <c r="D93" s="122" t="s">
        <v>226</v>
      </c>
      <c r="E93" s="92"/>
      <c r="F93" s="92"/>
      <c r="G93" s="92"/>
      <c r="H93" s="92"/>
      <c r="I93" s="92"/>
      <c r="J93" s="92"/>
      <c r="K93" s="92"/>
      <c r="L93" s="92"/>
      <c r="M93" s="92"/>
      <c r="N93" s="274">
        <f>N173</f>
        <v>0</v>
      </c>
      <c r="O93" s="274"/>
      <c r="P93" s="274"/>
      <c r="Q93" s="274"/>
      <c r="R93" s="123"/>
    </row>
    <row r="94" spans="2:18" s="120" customFormat="1" ht="19.5" customHeight="1">
      <c r="B94" s="121"/>
      <c r="C94" s="92"/>
      <c r="D94" s="122" t="s">
        <v>227</v>
      </c>
      <c r="E94" s="92"/>
      <c r="F94" s="92"/>
      <c r="G94" s="92"/>
      <c r="H94" s="92"/>
      <c r="I94" s="92"/>
      <c r="J94" s="92"/>
      <c r="K94" s="92"/>
      <c r="L94" s="92"/>
      <c r="M94" s="92"/>
      <c r="N94" s="274">
        <f>N248</f>
        <v>0</v>
      </c>
      <c r="O94" s="274"/>
      <c r="P94" s="274"/>
      <c r="Q94" s="274"/>
      <c r="R94" s="123"/>
    </row>
    <row r="95" spans="2:18" s="120" customFormat="1" ht="19.5" customHeight="1">
      <c r="B95" s="121"/>
      <c r="C95" s="92"/>
      <c r="D95" s="122" t="s">
        <v>228</v>
      </c>
      <c r="E95" s="92"/>
      <c r="F95" s="92"/>
      <c r="G95" s="92"/>
      <c r="H95" s="92"/>
      <c r="I95" s="92"/>
      <c r="J95" s="92"/>
      <c r="K95" s="92"/>
      <c r="L95" s="92"/>
      <c r="M95" s="92"/>
      <c r="N95" s="274">
        <f>N327</f>
        <v>0</v>
      </c>
      <c r="O95" s="274"/>
      <c r="P95" s="274"/>
      <c r="Q95" s="274"/>
      <c r="R95" s="123"/>
    </row>
    <row r="96" spans="2:18" s="120" customFormat="1" ht="19.5" customHeight="1">
      <c r="B96" s="121"/>
      <c r="C96" s="92"/>
      <c r="D96" s="122" t="s">
        <v>229</v>
      </c>
      <c r="E96" s="92"/>
      <c r="F96" s="92"/>
      <c r="G96" s="92"/>
      <c r="H96" s="92"/>
      <c r="I96" s="92"/>
      <c r="J96" s="92"/>
      <c r="K96" s="92"/>
      <c r="L96" s="92"/>
      <c r="M96" s="92"/>
      <c r="N96" s="274">
        <f>N574</f>
        <v>0</v>
      </c>
      <c r="O96" s="274"/>
      <c r="P96" s="274"/>
      <c r="Q96" s="274"/>
      <c r="R96" s="123"/>
    </row>
    <row r="97" spans="2:18" s="120" customFormat="1" ht="19.5" customHeight="1">
      <c r="B97" s="121"/>
      <c r="C97" s="92"/>
      <c r="D97" s="122" t="s">
        <v>230</v>
      </c>
      <c r="E97" s="92"/>
      <c r="F97" s="92"/>
      <c r="G97" s="92"/>
      <c r="H97" s="92"/>
      <c r="I97" s="92"/>
      <c r="J97" s="92"/>
      <c r="K97" s="92"/>
      <c r="L97" s="92"/>
      <c r="M97" s="92"/>
      <c r="N97" s="274">
        <f>N643</f>
        <v>0</v>
      </c>
      <c r="O97" s="274"/>
      <c r="P97" s="274"/>
      <c r="Q97" s="274"/>
      <c r="R97" s="123"/>
    </row>
    <row r="98" spans="2:18" s="120" customFormat="1" ht="19.5" customHeight="1">
      <c r="B98" s="121"/>
      <c r="C98" s="92"/>
      <c r="D98" s="122" t="s">
        <v>231</v>
      </c>
      <c r="E98" s="92"/>
      <c r="F98" s="92"/>
      <c r="G98" s="92"/>
      <c r="H98" s="92"/>
      <c r="I98" s="92"/>
      <c r="J98" s="92"/>
      <c r="K98" s="92"/>
      <c r="L98" s="92"/>
      <c r="M98" s="92"/>
      <c r="N98" s="274">
        <f>N650</f>
        <v>0</v>
      </c>
      <c r="O98" s="274"/>
      <c r="P98" s="274"/>
      <c r="Q98" s="274"/>
      <c r="R98" s="123"/>
    </row>
    <row r="99" spans="2:18" s="115" customFormat="1" ht="24.75" customHeight="1">
      <c r="B99" s="116"/>
      <c r="C99" s="117"/>
      <c r="D99" s="118" t="s">
        <v>232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83">
        <f>N652</f>
        <v>0</v>
      </c>
      <c r="O99" s="283"/>
      <c r="P99" s="283"/>
      <c r="Q99" s="283"/>
      <c r="R99" s="119"/>
    </row>
    <row r="100" spans="2:18" s="120" customFormat="1" ht="19.5" customHeight="1">
      <c r="B100" s="121"/>
      <c r="C100" s="92"/>
      <c r="D100" s="122" t="s">
        <v>233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274">
        <f>N653</f>
        <v>0</v>
      </c>
      <c r="O100" s="274"/>
      <c r="P100" s="274"/>
      <c r="Q100" s="274"/>
      <c r="R100" s="123"/>
    </row>
    <row r="101" spans="2:18" s="120" customFormat="1" ht="19.5" customHeight="1">
      <c r="B101" s="121"/>
      <c r="C101" s="92"/>
      <c r="D101" s="122" t="s">
        <v>234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274">
        <f>N686</f>
        <v>0</v>
      </c>
      <c r="O101" s="274"/>
      <c r="P101" s="274"/>
      <c r="Q101" s="274"/>
      <c r="R101" s="123"/>
    </row>
    <row r="102" spans="2:18" s="120" customFormat="1" ht="19.5" customHeight="1">
      <c r="B102" s="121"/>
      <c r="C102" s="92"/>
      <c r="D102" s="122" t="s">
        <v>235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274">
        <f>N707</f>
        <v>0</v>
      </c>
      <c r="O102" s="274"/>
      <c r="P102" s="274"/>
      <c r="Q102" s="274"/>
      <c r="R102" s="123"/>
    </row>
    <row r="103" spans="2:18" s="120" customFormat="1" ht="19.5" customHeight="1">
      <c r="B103" s="121"/>
      <c r="C103" s="92"/>
      <c r="D103" s="122" t="s">
        <v>236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274">
        <f>N772</f>
        <v>0</v>
      </c>
      <c r="O103" s="274"/>
      <c r="P103" s="274"/>
      <c r="Q103" s="274"/>
      <c r="R103" s="123"/>
    </row>
    <row r="104" spans="2:18" s="120" customFormat="1" ht="19.5" customHeight="1">
      <c r="B104" s="121"/>
      <c r="C104" s="92"/>
      <c r="D104" s="122" t="s">
        <v>237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274">
        <f>N852</f>
        <v>0</v>
      </c>
      <c r="O104" s="274"/>
      <c r="P104" s="274"/>
      <c r="Q104" s="274"/>
      <c r="R104" s="123"/>
    </row>
    <row r="105" spans="2:18" s="120" customFormat="1" ht="19.5" customHeight="1">
      <c r="B105" s="121"/>
      <c r="C105" s="92"/>
      <c r="D105" s="122" t="s">
        <v>238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274">
        <f>N928</f>
        <v>0</v>
      </c>
      <c r="O105" s="274"/>
      <c r="P105" s="274"/>
      <c r="Q105" s="274"/>
      <c r="R105" s="123"/>
    </row>
    <row r="106" spans="2:18" s="120" customFormat="1" ht="19.5" customHeight="1">
      <c r="B106" s="121"/>
      <c r="C106" s="92"/>
      <c r="D106" s="122" t="s">
        <v>239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274">
        <f>N1005</f>
        <v>0</v>
      </c>
      <c r="O106" s="274"/>
      <c r="P106" s="274"/>
      <c r="Q106" s="274"/>
      <c r="R106" s="123"/>
    </row>
    <row r="107" spans="2:18" s="120" customFormat="1" ht="19.5" customHeight="1">
      <c r="B107" s="121"/>
      <c r="C107" s="92"/>
      <c r="D107" s="122" t="s">
        <v>240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274">
        <f>N1020</f>
        <v>0</v>
      </c>
      <c r="O107" s="274"/>
      <c r="P107" s="274"/>
      <c r="Q107" s="274"/>
      <c r="R107" s="123"/>
    </row>
    <row r="108" spans="2:18" s="120" customFormat="1" ht="19.5" customHeight="1">
      <c r="B108" s="121"/>
      <c r="C108" s="92"/>
      <c r="D108" s="122" t="s">
        <v>241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274">
        <f>N1099</f>
        <v>0</v>
      </c>
      <c r="O108" s="274"/>
      <c r="P108" s="274"/>
      <c r="Q108" s="274"/>
      <c r="R108" s="123"/>
    </row>
    <row r="109" spans="2:18" s="120" customFormat="1" ht="19.5" customHeight="1">
      <c r="B109" s="121"/>
      <c r="C109" s="92"/>
      <c r="D109" s="122" t="s">
        <v>242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274">
        <f>N1130</f>
        <v>0</v>
      </c>
      <c r="O109" s="274"/>
      <c r="P109" s="274"/>
      <c r="Q109" s="274"/>
      <c r="R109" s="123"/>
    </row>
    <row r="110" spans="2:18" s="120" customFormat="1" ht="19.5" customHeight="1">
      <c r="B110" s="121"/>
      <c r="C110" s="92"/>
      <c r="D110" s="122" t="s">
        <v>243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274">
        <f>N1207</f>
        <v>0</v>
      </c>
      <c r="O110" s="274"/>
      <c r="P110" s="274"/>
      <c r="Q110" s="274"/>
      <c r="R110" s="123"/>
    </row>
    <row r="111" spans="2:18" s="120" customFormat="1" ht="19.5" customHeight="1">
      <c r="B111" s="121"/>
      <c r="C111" s="92"/>
      <c r="D111" s="122" t="s">
        <v>244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274">
        <f>N1278</f>
        <v>0</v>
      </c>
      <c r="O111" s="274"/>
      <c r="P111" s="274"/>
      <c r="Q111" s="274"/>
      <c r="R111" s="123"/>
    </row>
    <row r="112" spans="2:18" s="120" customFormat="1" ht="19.5" customHeight="1">
      <c r="B112" s="121"/>
      <c r="C112" s="92"/>
      <c r="D112" s="122" t="s">
        <v>245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274">
        <f>N1282</f>
        <v>0</v>
      </c>
      <c r="O112" s="274"/>
      <c r="P112" s="274"/>
      <c r="Q112" s="274"/>
      <c r="R112" s="123"/>
    </row>
    <row r="113" spans="2:18" s="120" customFormat="1" ht="19.5" customHeight="1">
      <c r="B113" s="121"/>
      <c r="C113" s="92"/>
      <c r="D113" s="122" t="s">
        <v>246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274">
        <f>N1320</f>
        <v>0</v>
      </c>
      <c r="O113" s="274"/>
      <c r="P113" s="274"/>
      <c r="Q113" s="274"/>
      <c r="R113" s="123"/>
    </row>
    <row r="114" spans="2:18" s="120" customFormat="1" ht="19.5" customHeight="1">
      <c r="B114" s="121"/>
      <c r="C114" s="92"/>
      <c r="D114" s="122" t="s">
        <v>247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274">
        <f>N1334</f>
        <v>0</v>
      </c>
      <c r="O114" s="274"/>
      <c r="P114" s="274"/>
      <c r="Q114" s="274"/>
      <c r="R114" s="123"/>
    </row>
    <row r="115" spans="2:18" s="120" customFormat="1" ht="19.5" customHeight="1">
      <c r="B115" s="121"/>
      <c r="C115" s="92"/>
      <c r="D115" s="122" t="s">
        <v>248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274">
        <f>N1385</f>
        <v>0</v>
      </c>
      <c r="O115" s="274"/>
      <c r="P115" s="274"/>
      <c r="Q115" s="274"/>
      <c r="R115" s="123"/>
    </row>
    <row r="116" spans="2:18" s="115" customFormat="1" ht="24.75" customHeight="1">
      <c r="B116" s="116"/>
      <c r="C116" s="117"/>
      <c r="D116" s="118" t="s">
        <v>128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283">
        <f>N1389</f>
        <v>0</v>
      </c>
      <c r="O116" s="283"/>
      <c r="P116" s="283"/>
      <c r="Q116" s="283"/>
      <c r="R116" s="119"/>
    </row>
    <row r="117" spans="2:18" s="120" customFormat="1" ht="19.5" customHeight="1">
      <c r="B117" s="121"/>
      <c r="C117" s="92"/>
      <c r="D117" s="122" t="s">
        <v>129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274">
        <f>N1390</f>
        <v>0</v>
      </c>
      <c r="O117" s="274"/>
      <c r="P117" s="274"/>
      <c r="Q117" s="274"/>
      <c r="R117" s="123"/>
    </row>
    <row r="118" spans="2:18" s="23" customFormat="1" ht="21.75" customHeight="1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21" s="23" customFormat="1" ht="29.25" customHeight="1">
      <c r="B119" s="24"/>
      <c r="C119" s="114" t="s">
        <v>132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84">
        <v>0</v>
      </c>
      <c r="O119" s="284"/>
      <c r="P119" s="284"/>
      <c r="Q119" s="284"/>
      <c r="R119" s="26"/>
      <c r="T119" s="124"/>
      <c r="U119" s="125" t="s">
        <v>39</v>
      </c>
    </row>
    <row r="120" spans="2:18" s="23" customFormat="1" ht="18" customHeight="1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</row>
    <row r="121" spans="2:18" s="23" customFormat="1" ht="29.25" customHeight="1">
      <c r="B121" s="24"/>
      <c r="C121" s="105" t="s">
        <v>110</v>
      </c>
      <c r="D121" s="106"/>
      <c r="E121" s="106"/>
      <c r="F121" s="106"/>
      <c r="G121" s="106"/>
      <c r="H121" s="106"/>
      <c r="I121" s="106"/>
      <c r="J121" s="106"/>
      <c r="K121" s="106"/>
      <c r="L121" s="275">
        <f>ROUND(SUM(N89+N119),2)</f>
        <v>0</v>
      </c>
      <c r="M121" s="275"/>
      <c r="N121" s="275"/>
      <c r="O121" s="275"/>
      <c r="P121" s="275"/>
      <c r="Q121" s="275"/>
      <c r="R121" s="26"/>
    </row>
    <row r="122" spans="2:18" s="23" customFormat="1" ht="6.75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6" spans="2:18" s="23" customFormat="1" ht="6.75" customHeight="1"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4"/>
    </row>
    <row r="127" spans="2:18" s="23" customFormat="1" ht="36.75" customHeight="1">
      <c r="B127" s="24"/>
      <c r="C127" s="252" t="s">
        <v>133</v>
      </c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6"/>
    </row>
    <row r="128" spans="2:18" s="23" customFormat="1" ht="6.75" customHeight="1"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</row>
    <row r="129" spans="2:18" s="23" customFormat="1" ht="30" customHeight="1">
      <c r="B129" s="24"/>
      <c r="C129" s="20" t="s">
        <v>16</v>
      </c>
      <c r="D129" s="25"/>
      <c r="E129" s="25"/>
      <c r="F129" s="277" t="str">
        <f>F6</f>
        <v>Stavební úpravy a zateplení objektu strážnice Milíčov</v>
      </c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5"/>
      <c r="R129" s="26"/>
    </row>
    <row r="130" spans="2:18" ht="30" customHeight="1">
      <c r="B130" s="13"/>
      <c r="C130" s="20" t="s">
        <v>117</v>
      </c>
      <c r="D130" s="16"/>
      <c r="E130" s="16"/>
      <c r="F130" s="277" t="s">
        <v>183</v>
      </c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16"/>
      <c r="R130" s="14"/>
    </row>
    <row r="131" spans="2:18" s="23" customFormat="1" ht="36.75" customHeight="1">
      <c r="B131" s="24"/>
      <c r="C131" s="61" t="s">
        <v>186</v>
      </c>
      <c r="D131" s="25"/>
      <c r="E131" s="25"/>
      <c r="F131" s="262" t="str">
        <f>F8</f>
        <v>002-1 - Stavební část</v>
      </c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5"/>
      <c r="R131" s="26"/>
    </row>
    <row r="132" spans="2:18" s="23" customFormat="1" ht="6.75" customHeight="1"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</row>
    <row r="133" spans="2:18" s="23" customFormat="1" ht="18" customHeight="1">
      <c r="B133" s="24"/>
      <c r="C133" s="20" t="s">
        <v>20</v>
      </c>
      <c r="D133" s="25"/>
      <c r="E133" s="25"/>
      <c r="F133" s="18" t="str">
        <f>F10</f>
        <v>Praha 4</v>
      </c>
      <c r="G133" s="25"/>
      <c r="H133" s="25"/>
      <c r="I133" s="25"/>
      <c r="J133" s="25"/>
      <c r="K133" s="20" t="s">
        <v>22</v>
      </c>
      <c r="L133" s="25"/>
      <c r="M133" s="278" t="str">
        <f>IF(O10="","",O10)</f>
        <v>22.07.2016</v>
      </c>
      <c r="N133" s="278"/>
      <c r="O133" s="278"/>
      <c r="P133" s="278"/>
      <c r="Q133" s="25"/>
      <c r="R133" s="26"/>
    </row>
    <row r="134" spans="2:18" s="23" customFormat="1" ht="6.75" customHeight="1"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</row>
    <row r="135" spans="2:18" s="23" customFormat="1" ht="15">
      <c r="B135" s="24"/>
      <c r="C135" s="20" t="s">
        <v>24</v>
      </c>
      <c r="D135" s="25"/>
      <c r="E135" s="25"/>
      <c r="F135" s="18" t="str">
        <f>E13</f>
        <v>Lesy hl. m. Prahy, Práčská 1885, Praha 10</v>
      </c>
      <c r="G135" s="25"/>
      <c r="H135" s="25"/>
      <c r="I135" s="25"/>
      <c r="J135" s="25"/>
      <c r="K135" s="20" t="s">
        <v>30</v>
      </c>
      <c r="L135" s="25"/>
      <c r="M135" s="253" t="str">
        <f>E19</f>
        <v>Ing. Oldřich Bělina</v>
      </c>
      <c r="N135" s="253"/>
      <c r="O135" s="253"/>
      <c r="P135" s="253"/>
      <c r="Q135" s="253"/>
      <c r="R135" s="26"/>
    </row>
    <row r="136" spans="2:18" s="23" customFormat="1" ht="14.25" customHeight="1">
      <c r="B136" s="24"/>
      <c r="C136" s="20" t="s">
        <v>28</v>
      </c>
      <c r="D136" s="25"/>
      <c r="E136" s="25"/>
      <c r="F136" s="18" t="str">
        <f>IF(E16="","",E16)</f>
        <v> </v>
      </c>
      <c r="G136" s="25"/>
      <c r="H136" s="25"/>
      <c r="I136" s="25"/>
      <c r="J136" s="25"/>
      <c r="K136" s="20" t="s">
        <v>33</v>
      </c>
      <c r="L136" s="25"/>
      <c r="M136" s="253" t="str">
        <f>E22</f>
        <v>ing. Lenka Kasperová</v>
      </c>
      <c r="N136" s="253"/>
      <c r="O136" s="253"/>
      <c r="P136" s="253"/>
      <c r="Q136" s="253"/>
      <c r="R136" s="26"/>
    </row>
    <row r="137" spans="2:18" s="23" customFormat="1" ht="9.75" customHeight="1"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</row>
    <row r="138" spans="2:27" s="126" customFormat="1" ht="29.25" customHeight="1">
      <c r="B138" s="127"/>
      <c r="C138" s="128" t="s">
        <v>134</v>
      </c>
      <c r="D138" s="129" t="s">
        <v>135</v>
      </c>
      <c r="E138" s="129" t="s">
        <v>57</v>
      </c>
      <c r="F138" s="285" t="s">
        <v>136</v>
      </c>
      <c r="G138" s="285"/>
      <c r="H138" s="285"/>
      <c r="I138" s="285"/>
      <c r="J138" s="129" t="s">
        <v>137</v>
      </c>
      <c r="K138" s="129" t="s">
        <v>138</v>
      </c>
      <c r="L138" s="286" t="s">
        <v>139</v>
      </c>
      <c r="M138" s="286"/>
      <c r="N138" s="287" t="s">
        <v>125</v>
      </c>
      <c r="O138" s="287"/>
      <c r="P138" s="287"/>
      <c r="Q138" s="287"/>
      <c r="R138" s="130"/>
      <c r="T138" s="68" t="s">
        <v>140</v>
      </c>
      <c r="U138" s="69" t="s">
        <v>39</v>
      </c>
      <c r="V138" s="69" t="s">
        <v>141</v>
      </c>
      <c r="W138" s="69" t="s">
        <v>142</v>
      </c>
      <c r="X138" s="69" t="s">
        <v>249</v>
      </c>
      <c r="Y138" s="69" t="s">
        <v>250</v>
      </c>
      <c r="Z138" s="69" t="s">
        <v>145</v>
      </c>
      <c r="AA138" s="70" t="s">
        <v>146</v>
      </c>
    </row>
    <row r="139" spans="2:63" s="23" customFormat="1" ht="29.25" customHeight="1">
      <c r="B139" s="24"/>
      <c r="C139" s="72" t="s">
        <v>121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88">
        <f>BK139</f>
        <v>0</v>
      </c>
      <c r="O139" s="288"/>
      <c r="P139" s="288"/>
      <c r="Q139" s="288"/>
      <c r="R139" s="26"/>
      <c r="T139" s="71"/>
      <c r="U139" s="41"/>
      <c r="V139" s="41"/>
      <c r="W139" s="131">
        <f>W140+W652+W1389</f>
        <v>3740.688876</v>
      </c>
      <c r="X139" s="41"/>
      <c r="Y139" s="131">
        <f>Y140+Y652+Y1389</f>
        <v>172.720364044335</v>
      </c>
      <c r="Z139" s="41"/>
      <c r="AA139" s="132">
        <f>AA140+AA652+AA1389</f>
        <v>53.30340715</v>
      </c>
      <c r="AT139" s="9" t="s">
        <v>74</v>
      </c>
      <c r="AU139" s="9" t="s">
        <v>127</v>
      </c>
      <c r="BK139" s="133">
        <f>BK140+BK652+BK1389</f>
        <v>0</v>
      </c>
    </row>
    <row r="140" spans="2:63" s="134" customFormat="1" ht="36.75" customHeight="1">
      <c r="B140" s="135"/>
      <c r="C140" s="136"/>
      <c r="D140" s="137" t="s">
        <v>223</v>
      </c>
      <c r="E140" s="137"/>
      <c r="F140" s="137"/>
      <c r="G140" s="137"/>
      <c r="H140" s="137"/>
      <c r="I140" s="137"/>
      <c r="J140" s="137"/>
      <c r="K140" s="137"/>
      <c r="L140" s="137"/>
      <c r="M140" s="137"/>
      <c r="N140" s="289">
        <f>BK140</f>
        <v>0</v>
      </c>
      <c r="O140" s="289"/>
      <c r="P140" s="289"/>
      <c r="Q140" s="289"/>
      <c r="R140" s="138"/>
      <c r="T140" s="139"/>
      <c r="U140" s="136"/>
      <c r="V140" s="136"/>
      <c r="W140" s="140">
        <f>W141+W159+W173+W248+W327+W574+W643+W650</f>
        <v>2109.006686</v>
      </c>
      <c r="X140" s="136"/>
      <c r="Y140" s="140">
        <f>Y141+Y159+Y173+Y248+Y327+Y574+Y643+Y650</f>
        <v>147.41059461054002</v>
      </c>
      <c r="Z140" s="136"/>
      <c r="AA140" s="141">
        <f>AA141+AA159+AA173+AA248+AA327+AA574+AA643+AA650</f>
        <v>24.553057999999996</v>
      </c>
      <c r="AR140" s="142" t="s">
        <v>83</v>
      </c>
      <c r="AT140" s="143" t="s">
        <v>74</v>
      </c>
      <c r="AU140" s="143" t="s">
        <v>75</v>
      </c>
      <c r="AY140" s="142" t="s">
        <v>148</v>
      </c>
      <c r="BK140" s="144">
        <f>BK141+BK159+BK173+BK248+BK327+BK574+BK643+BK650</f>
        <v>0</v>
      </c>
    </row>
    <row r="141" spans="2:63" s="134" customFormat="1" ht="19.5" customHeight="1">
      <c r="B141" s="135"/>
      <c r="C141" s="136"/>
      <c r="D141" s="145" t="s">
        <v>224</v>
      </c>
      <c r="E141" s="145"/>
      <c r="F141" s="145"/>
      <c r="G141" s="145"/>
      <c r="H141" s="145"/>
      <c r="I141" s="145"/>
      <c r="J141" s="145"/>
      <c r="K141" s="145"/>
      <c r="L141" s="145"/>
      <c r="M141" s="145"/>
      <c r="N141" s="290">
        <f>BK141</f>
        <v>0</v>
      </c>
      <c r="O141" s="290"/>
      <c r="P141" s="290"/>
      <c r="Q141" s="290"/>
      <c r="R141" s="138"/>
      <c r="T141" s="139"/>
      <c r="U141" s="136"/>
      <c r="V141" s="136"/>
      <c r="W141" s="140">
        <f>SUM(W142:W158)</f>
        <v>121.69012000000001</v>
      </c>
      <c r="X141" s="136"/>
      <c r="Y141" s="140">
        <f>SUM(Y142:Y158)</f>
        <v>0.0052991520000000005</v>
      </c>
      <c r="Z141" s="136"/>
      <c r="AA141" s="141">
        <f>SUM(AA142:AA158)</f>
        <v>0</v>
      </c>
      <c r="AR141" s="142" t="s">
        <v>83</v>
      </c>
      <c r="AT141" s="143" t="s">
        <v>74</v>
      </c>
      <c r="AU141" s="143" t="s">
        <v>83</v>
      </c>
      <c r="AY141" s="142" t="s">
        <v>148</v>
      </c>
      <c r="BK141" s="144">
        <f>SUM(BK142:BK158)</f>
        <v>0</v>
      </c>
    </row>
    <row r="142" spans="2:65" s="23" customFormat="1" ht="35.25" customHeight="1">
      <c r="B142" s="146"/>
      <c r="C142" s="147" t="s">
        <v>83</v>
      </c>
      <c r="D142" s="147" t="s">
        <v>149</v>
      </c>
      <c r="E142" s="148" t="s">
        <v>251</v>
      </c>
      <c r="F142" s="291" t="s">
        <v>252</v>
      </c>
      <c r="G142" s="291"/>
      <c r="H142" s="291"/>
      <c r="I142" s="291"/>
      <c r="J142" s="149" t="s">
        <v>172</v>
      </c>
      <c r="K142" s="150">
        <v>25</v>
      </c>
      <c r="L142" s="292"/>
      <c r="M142" s="292"/>
      <c r="N142" s="292">
        <f>ROUND(L142*K142,2)</f>
        <v>0</v>
      </c>
      <c r="O142" s="292"/>
      <c r="P142" s="292"/>
      <c r="Q142" s="292"/>
      <c r="R142" s="151"/>
      <c r="T142" s="152"/>
      <c r="U142" s="34" t="s">
        <v>40</v>
      </c>
      <c r="V142" s="153">
        <v>0.17200000000000001</v>
      </c>
      <c r="W142" s="153">
        <f>V142*K142</f>
        <v>4.300000000000001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9" t="s">
        <v>147</v>
      </c>
      <c r="AT142" s="9" t="s">
        <v>149</v>
      </c>
      <c r="AU142" s="9" t="s">
        <v>90</v>
      </c>
      <c r="AY142" s="9" t="s">
        <v>148</v>
      </c>
      <c r="BE142" s="155">
        <f>IF(U142="základní",N142,0)</f>
        <v>0</v>
      </c>
      <c r="BF142" s="155">
        <f>IF(U142="snížená",N142,0)</f>
        <v>0</v>
      </c>
      <c r="BG142" s="155">
        <f>IF(U142="zákl. přenesená",N142,0)</f>
        <v>0</v>
      </c>
      <c r="BH142" s="155">
        <f>IF(U142="sníž. přenesená",N142,0)</f>
        <v>0</v>
      </c>
      <c r="BI142" s="155">
        <f>IF(U142="nulová",N142,0)</f>
        <v>0</v>
      </c>
      <c r="BJ142" s="9" t="s">
        <v>83</v>
      </c>
      <c r="BK142" s="155">
        <f>ROUND(L142*K142,2)</f>
        <v>0</v>
      </c>
      <c r="BL142" s="9" t="s">
        <v>147</v>
      </c>
      <c r="BM142" s="9" t="s">
        <v>253</v>
      </c>
    </row>
    <row r="143" spans="2:65" s="23" customFormat="1" ht="31.5" customHeight="1">
      <c r="B143" s="146"/>
      <c r="C143" s="147" t="s">
        <v>90</v>
      </c>
      <c r="D143" s="147" t="s">
        <v>149</v>
      </c>
      <c r="E143" s="148" t="s">
        <v>254</v>
      </c>
      <c r="F143" s="291" t="s">
        <v>255</v>
      </c>
      <c r="G143" s="291"/>
      <c r="H143" s="291"/>
      <c r="I143" s="291"/>
      <c r="J143" s="149" t="s">
        <v>172</v>
      </c>
      <c r="K143" s="150">
        <v>25</v>
      </c>
      <c r="L143" s="292"/>
      <c r="M143" s="292"/>
      <c r="N143" s="292">
        <f>ROUND(L143*K143,2)</f>
        <v>0</v>
      </c>
      <c r="O143" s="292"/>
      <c r="P143" s="292"/>
      <c r="Q143" s="292"/>
      <c r="R143" s="151"/>
      <c r="T143" s="152"/>
      <c r="U143" s="34" t="s">
        <v>40</v>
      </c>
      <c r="V143" s="153">
        <v>0.07</v>
      </c>
      <c r="W143" s="153">
        <f>V143*K143</f>
        <v>1.7500000000000002</v>
      </c>
      <c r="X143" s="153">
        <v>0.00018</v>
      </c>
      <c r="Y143" s="153">
        <f>X143*K143</f>
        <v>0.0045000000000000005</v>
      </c>
      <c r="Z143" s="153">
        <v>0</v>
      </c>
      <c r="AA143" s="154">
        <f>Z143*K143</f>
        <v>0</v>
      </c>
      <c r="AR143" s="9" t="s">
        <v>147</v>
      </c>
      <c r="AT143" s="9" t="s">
        <v>149</v>
      </c>
      <c r="AU143" s="9" t="s">
        <v>90</v>
      </c>
      <c r="AY143" s="9" t="s">
        <v>148</v>
      </c>
      <c r="BE143" s="155">
        <f>IF(U143="základní",N143,0)</f>
        <v>0</v>
      </c>
      <c r="BF143" s="155">
        <f>IF(U143="snížená",N143,0)</f>
        <v>0</v>
      </c>
      <c r="BG143" s="155">
        <f>IF(U143="zákl. přenesená",N143,0)</f>
        <v>0</v>
      </c>
      <c r="BH143" s="155">
        <f>IF(U143="sníž. přenesená",N143,0)</f>
        <v>0</v>
      </c>
      <c r="BI143" s="155">
        <f>IF(U143="nulová",N143,0)</f>
        <v>0</v>
      </c>
      <c r="BJ143" s="9" t="s">
        <v>83</v>
      </c>
      <c r="BK143" s="155">
        <f>ROUND(L143*K143,2)</f>
        <v>0</v>
      </c>
      <c r="BL143" s="9" t="s">
        <v>147</v>
      </c>
      <c r="BM143" s="9" t="s">
        <v>256</v>
      </c>
    </row>
    <row r="144" spans="2:65" s="23" customFormat="1" ht="29.25" customHeight="1">
      <c r="B144" s="146"/>
      <c r="C144" s="147" t="s">
        <v>156</v>
      </c>
      <c r="D144" s="147" t="s">
        <v>149</v>
      </c>
      <c r="E144" s="148" t="s">
        <v>257</v>
      </c>
      <c r="F144" s="291" t="s">
        <v>258</v>
      </c>
      <c r="G144" s="291"/>
      <c r="H144" s="291"/>
      <c r="I144" s="291"/>
      <c r="J144" s="149" t="s">
        <v>259</v>
      </c>
      <c r="K144" s="150">
        <v>4</v>
      </c>
      <c r="L144" s="292"/>
      <c r="M144" s="292"/>
      <c r="N144" s="292">
        <f>ROUND(L144*K144,2)</f>
        <v>0</v>
      </c>
      <c r="O144" s="292"/>
      <c r="P144" s="292"/>
      <c r="Q144" s="292"/>
      <c r="R144" s="151"/>
      <c r="T144" s="152"/>
      <c r="U144" s="34" t="s">
        <v>40</v>
      </c>
      <c r="V144" s="153">
        <v>0.2800000000000001</v>
      </c>
      <c r="W144" s="153">
        <f>V144*K144</f>
        <v>1.1200000000000003</v>
      </c>
      <c r="X144" s="153">
        <v>0</v>
      </c>
      <c r="Y144" s="153">
        <f>X144*K144</f>
        <v>0</v>
      </c>
      <c r="Z144" s="153">
        <v>0</v>
      </c>
      <c r="AA144" s="154">
        <f>Z144*K144</f>
        <v>0</v>
      </c>
      <c r="AR144" s="9" t="s">
        <v>147</v>
      </c>
      <c r="AT144" s="9" t="s">
        <v>149</v>
      </c>
      <c r="AU144" s="9" t="s">
        <v>90</v>
      </c>
      <c r="AY144" s="9" t="s">
        <v>148</v>
      </c>
      <c r="BE144" s="155">
        <f>IF(U144="základní",N144,0)</f>
        <v>0</v>
      </c>
      <c r="BF144" s="155">
        <f>IF(U144="snížená",N144,0)</f>
        <v>0</v>
      </c>
      <c r="BG144" s="155">
        <f>IF(U144="zákl. přenesená",N144,0)</f>
        <v>0</v>
      </c>
      <c r="BH144" s="155">
        <f>IF(U144="sníž. přenesená",N144,0)</f>
        <v>0</v>
      </c>
      <c r="BI144" s="155">
        <f>IF(U144="nulová",N144,0)</f>
        <v>0</v>
      </c>
      <c r="BJ144" s="9" t="s">
        <v>83</v>
      </c>
      <c r="BK144" s="155">
        <f>ROUND(L144*K144,2)</f>
        <v>0</v>
      </c>
      <c r="BL144" s="9" t="s">
        <v>147</v>
      </c>
      <c r="BM144" s="9" t="s">
        <v>260</v>
      </c>
    </row>
    <row r="145" spans="2:65" s="23" customFormat="1" ht="22.5" customHeight="1">
      <c r="B145" s="146"/>
      <c r="C145" s="147" t="s">
        <v>147</v>
      </c>
      <c r="D145" s="147" t="s">
        <v>149</v>
      </c>
      <c r="E145" s="148" t="s">
        <v>261</v>
      </c>
      <c r="F145" s="291" t="s">
        <v>262</v>
      </c>
      <c r="G145" s="291"/>
      <c r="H145" s="291"/>
      <c r="I145" s="291"/>
      <c r="J145" s="149" t="s">
        <v>259</v>
      </c>
      <c r="K145" s="150">
        <v>4</v>
      </c>
      <c r="L145" s="292"/>
      <c r="M145" s="292"/>
      <c r="N145" s="292">
        <f>ROUND(L145*K145,2)</f>
        <v>0</v>
      </c>
      <c r="O145" s="292"/>
      <c r="P145" s="292"/>
      <c r="Q145" s="292"/>
      <c r="R145" s="151"/>
      <c r="T145" s="152"/>
      <c r="U145" s="34" t="s">
        <v>40</v>
      </c>
      <c r="V145" s="153">
        <v>0.659</v>
      </c>
      <c r="W145" s="153">
        <f>V145*K145</f>
        <v>2.636</v>
      </c>
      <c r="X145" s="153">
        <v>8.2788E-05</v>
      </c>
      <c r="Y145" s="153">
        <f>X145*K145</f>
        <v>0.000331152</v>
      </c>
      <c r="Z145" s="153">
        <v>0</v>
      </c>
      <c r="AA145" s="154">
        <f>Z145*K145</f>
        <v>0</v>
      </c>
      <c r="AR145" s="9" t="s">
        <v>147</v>
      </c>
      <c r="AT145" s="9" t="s">
        <v>149</v>
      </c>
      <c r="AU145" s="9" t="s">
        <v>90</v>
      </c>
      <c r="AY145" s="9" t="s">
        <v>148</v>
      </c>
      <c r="BE145" s="155">
        <f>IF(U145="základní",N145,0)</f>
        <v>0</v>
      </c>
      <c r="BF145" s="155">
        <f>IF(U145="snížená",N145,0)</f>
        <v>0</v>
      </c>
      <c r="BG145" s="155">
        <f>IF(U145="zákl. přenesená",N145,0)</f>
        <v>0</v>
      </c>
      <c r="BH145" s="155">
        <f>IF(U145="sníž. přenesená",N145,0)</f>
        <v>0</v>
      </c>
      <c r="BI145" s="155">
        <f>IF(U145="nulová",N145,0)</f>
        <v>0</v>
      </c>
      <c r="BJ145" s="9" t="s">
        <v>83</v>
      </c>
      <c r="BK145" s="155">
        <f>ROUND(L145*K145,2)</f>
        <v>0</v>
      </c>
      <c r="BL145" s="9" t="s">
        <v>147</v>
      </c>
      <c r="BM145" s="9" t="s">
        <v>263</v>
      </c>
    </row>
    <row r="146" spans="2:65" s="23" customFormat="1" ht="44.25" customHeight="1">
      <c r="B146" s="146"/>
      <c r="C146" s="147" t="s">
        <v>162</v>
      </c>
      <c r="D146" s="147" t="s">
        <v>149</v>
      </c>
      <c r="E146" s="148" t="s">
        <v>264</v>
      </c>
      <c r="F146" s="291" t="s">
        <v>265</v>
      </c>
      <c r="G146" s="291"/>
      <c r="H146" s="291"/>
      <c r="I146" s="291"/>
      <c r="J146" s="149" t="s">
        <v>266</v>
      </c>
      <c r="K146" s="150">
        <v>2.34</v>
      </c>
      <c r="L146" s="292"/>
      <c r="M146" s="292"/>
      <c r="N146" s="292">
        <f>ROUND(L146*K146,2)</f>
        <v>0</v>
      </c>
      <c r="O146" s="292"/>
      <c r="P146" s="292"/>
      <c r="Q146" s="292"/>
      <c r="R146" s="151"/>
      <c r="T146" s="152"/>
      <c r="U146" s="34" t="s">
        <v>40</v>
      </c>
      <c r="V146" s="153">
        <v>0.24200000000000002</v>
      </c>
      <c r="W146" s="153">
        <f>V146*K146</f>
        <v>0.56628</v>
      </c>
      <c r="X146" s="153">
        <v>0.0002</v>
      </c>
      <c r="Y146" s="153">
        <f>X146*K146</f>
        <v>0.000468</v>
      </c>
      <c r="Z146" s="153">
        <v>0</v>
      </c>
      <c r="AA146" s="154">
        <f>Z146*K146</f>
        <v>0</v>
      </c>
      <c r="AR146" s="9" t="s">
        <v>147</v>
      </c>
      <c r="AT146" s="9" t="s">
        <v>149</v>
      </c>
      <c r="AU146" s="9" t="s">
        <v>90</v>
      </c>
      <c r="AY146" s="9" t="s">
        <v>148</v>
      </c>
      <c r="BE146" s="155">
        <f>IF(U146="základní",N146,0)</f>
        <v>0</v>
      </c>
      <c r="BF146" s="155">
        <f>IF(U146="snížená",N146,0)</f>
        <v>0</v>
      </c>
      <c r="BG146" s="155">
        <f>IF(U146="zákl. přenesená",N146,0)</f>
        <v>0</v>
      </c>
      <c r="BH146" s="155">
        <f>IF(U146="sníž. přenesená",N146,0)</f>
        <v>0</v>
      </c>
      <c r="BI146" s="155">
        <f>IF(U146="nulová",N146,0)</f>
        <v>0</v>
      </c>
      <c r="BJ146" s="9" t="s">
        <v>83</v>
      </c>
      <c r="BK146" s="155">
        <f>ROUND(L146*K146,2)</f>
        <v>0</v>
      </c>
      <c r="BL146" s="9" t="s">
        <v>147</v>
      </c>
      <c r="BM146" s="9" t="s">
        <v>267</v>
      </c>
    </row>
    <row r="147" spans="2:51" s="157" customFormat="1" ht="22.5" customHeight="1">
      <c r="B147" s="158"/>
      <c r="C147" s="159"/>
      <c r="D147" s="159"/>
      <c r="E147" s="160"/>
      <c r="F147" s="295" t="s">
        <v>268</v>
      </c>
      <c r="G147" s="295"/>
      <c r="H147" s="295"/>
      <c r="I147" s="295"/>
      <c r="J147" s="159"/>
      <c r="K147" s="160"/>
      <c r="L147" s="159"/>
      <c r="M147" s="159"/>
      <c r="N147" s="159"/>
      <c r="O147" s="159"/>
      <c r="P147" s="159"/>
      <c r="Q147" s="159"/>
      <c r="R147" s="161"/>
      <c r="T147" s="162"/>
      <c r="U147" s="159"/>
      <c r="V147" s="159"/>
      <c r="W147" s="159"/>
      <c r="X147" s="159"/>
      <c r="Y147" s="159"/>
      <c r="Z147" s="159"/>
      <c r="AA147" s="163"/>
      <c r="AT147" s="164" t="s">
        <v>269</v>
      </c>
      <c r="AU147" s="164" t="s">
        <v>90</v>
      </c>
      <c r="AV147" s="157" t="s">
        <v>83</v>
      </c>
      <c r="AW147" s="157" t="s">
        <v>32</v>
      </c>
      <c r="AX147" s="157" t="s">
        <v>75</v>
      </c>
      <c r="AY147" s="164" t="s">
        <v>148</v>
      </c>
    </row>
    <row r="148" spans="2:51" s="165" customFormat="1" ht="22.5" customHeight="1">
      <c r="B148" s="166"/>
      <c r="C148" s="167"/>
      <c r="D148" s="167"/>
      <c r="E148" s="168"/>
      <c r="F148" s="296" t="s">
        <v>270</v>
      </c>
      <c r="G148" s="296"/>
      <c r="H148" s="296"/>
      <c r="I148" s="296"/>
      <c r="J148" s="167"/>
      <c r="K148" s="169">
        <v>2.34</v>
      </c>
      <c r="L148" s="167"/>
      <c r="M148" s="167"/>
      <c r="N148" s="167"/>
      <c r="O148" s="167"/>
      <c r="P148" s="167"/>
      <c r="Q148" s="167"/>
      <c r="R148" s="170"/>
      <c r="T148" s="171"/>
      <c r="U148" s="167"/>
      <c r="V148" s="167"/>
      <c r="W148" s="167"/>
      <c r="X148" s="167"/>
      <c r="Y148" s="167"/>
      <c r="Z148" s="167"/>
      <c r="AA148" s="172"/>
      <c r="AT148" s="173" t="s">
        <v>269</v>
      </c>
      <c r="AU148" s="173" t="s">
        <v>90</v>
      </c>
      <c r="AV148" s="165" t="s">
        <v>90</v>
      </c>
      <c r="AW148" s="165" t="s">
        <v>32</v>
      </c>
      <c r="AX148" s="165" t="s">
        <v>83</v>
      </c>
      <c r="AY148" s="173" t="s">
        <v>148</v>
      </c>
    </row>
    <row r="149" spans="2:65" s="23" customFormat="1" ht="35.25" customHeight="1">
      <c r="B149" s="146"/>
      <c r="C149" s="147" t="s">
        <v>271</v>
      </c>
      <c r="D149" s="147" t="s">
        <v>149</v>
      </c>
      <c r="E149" s="148" t="s">
        <v>272</v>
      </c>
      <c r="F149" s="291" t="s">
        <v>273</v>
      </c>
      <c r="G149" s="291"/>
      <c r="H149" s="291"/>
      <c r="I149" s="291"/>
      <c r="J149" s="149" t="s">
        <v>266</v>
      </c>
      <c r="K149" s="150">
        <v>29.2</v>
      </c>
      <c r="L149" s="292"/>
      <c r="M149" s="292"/>
      <c r="N149" s="292">
        <f>ROUND(L149*K149,2)</f>
        <v>0</v>
      </c>
      <c r="O149" s="292"/>
      <c r="P149" s="292"/>
      <c r="Q149" s="292"/>
      <c r="R149" s="151"/>
      <c r="T149" s="152"/>
      <c r="U149" s="34" t="s">
        <v>40</v>
      </c>
      <c r="V149" s="153">
        <v>3.528</v>
      </c>
      <c r="W149" s="153">
        <f>V149*K149</f>
        <v>103.0176</v>
      </c>
      <c r="X149" s="153">
        <v>0</v>
      </c>
      <c r="Y149" s="153">
        <f>X149*K149</f>
        <v>0</v>
      </c>
      <c r="Z149" s="153">
        <v>0</v>
      </c>
      <c r="AA149" s="154">
        <f>Z149*K149</f>
        <v>0</v>
      </c>
      <c r="AR149" s="9" t="s">
        <v>147</v>
      </c>
      <c r="AT149" s="9" t="s">
        <v>149</v>
      </c>
      <c r="AU149" s="9" t="s">
        <v>90</v>
      </c>
      <c r="AY149" s="9" t="s">
        <v>148</v>
      </c>
      <c r="BE149" s="155">
        <f>IF(U149="základní",N149,0)</f>
        <v>0</v>
      </c>
      <c r="BF149" s="155">
        <f>IF(U149="snížená",N149,0)</f>
        <v>0</v>
      </c>
      <c r="BG149" s="155">
        <f>IF(U149="zákl. přenesená",N149,0)</f>
        <v>0</v>
      </c>
      <c r="BH149" s="155">
        <f>IF(U149="sníž. přenesená",N149,0)</f>
        <v>0</v>
      </c>
      <c r="BI149" s="155">
        <f>IF(U149="nulová",N149,0)</f>
        <v>0</v>
      </c>
      <c r="BJ149" s="9" t="s">
        <v>83</v>
      </c>
      <c r="BK149" s="155">
        <f>ROUND(L149*K149,2)</f>
        <v>0</v>
      </c>
      <c r="BL149" s="9" t="s">
        <v>147</v>
      </c>
      <c r="BM149" s="9" t="s">
        <v>274</v>
      </c>
    </row>
    <row r="150" spans="2:51" s="157" customFormat="1" ht="22.5" customHeight="1">
      <c r="B150" s="158"/>
      <c r="C150" s="159"/>
      <c r="D150" s="159"/>
      <c r="E150" s="160"/>
      <c r="F150" s="295" t="s">
        <v>275</v>
      </c>
      <c r="G150" s="295"/>
      <c r="H150" s="295"/>
      <c r="I150" s="295"/>
      <c r="J150" s="159"/>
      <c r="K150" s="160"/>
      <c r="L150" s="159"/>
      <c r="M150" s="159"/>
      <c r="N150" s="159"/>
      <c r="O150" s="159"/>
      <c r="P150" s="159"/>
      <c r="Q150" s="159"/>
      <c r="R150" s="161"/>
      <c r="T150" s="162"/>
      <c r="U150" s="159"/>
      <c r="V150" s="159"/>
      <c r="W150" s="159"/>
      <c r="X150" s="159"/>
      <c r="Y150" s="159"/>
      <c r="Z150" s="159"/>
      <c r="AA150" s="163"/>
      <c r="AT150" s="164" t="s">
        <v>269</v>
      </c>
      <c r="AU150" s="164" t="s">
        <v>90</v>
      </c>
      <c r="AV150" s="157" t="s">
        <v>83</v>
      </c>
      <c r="AW150" s="157" t="s">
        <v>32</v>
      </c>
      <c r="AX150" s="157" t="s">
        <v>75</v>
      </c>
      <c r="AY150" s="164" t="s">
        <v>148</v>
      </c>
    </row>
    <row r="151" spans="2:51" s="165" customFormat="1" ht="22.5" customHeight="1">
      <c r="B151" s="166"/>
      <c r="C151" s="167"/>
      <c r="D151" s="167"/>
      <c r="E151" s="168"/>
      <c r="F151" s="296" t="s">
        <v>276</v>
      </c>
      <c r="G151" s="296"/>
      <c r="H151" s="296"/>
      <c r="I151" s="296"/>
      <c r="J151" s="167"/>
      <c r="K151" s="169">
        <v>27.76</v>
      </c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269</v>
      </c>
      <c r="AU151" s="173" t="s">
        <v>90</v>
      </c>
      <c r="AV151" s="165" t="s">
        <v>90</v>
      </c>
      <c r="AW151" s="165" t="s">
        <v>32</v>
      </c>
      <c r="AX151" s="165" t="s">
        <v>75</v>
      </c>
      <c r="AY151" s="173" t="s">
        <v>148</v>
      </c>
    </row>
    <row r="152" spans="2:51" s="174" customFormat="1" ht="22.5" customHeight="1">
      <c r="B152" s="175"/>
      <c r="C152" s="176"/>
      <c r="D152" s="176"/>
      <c r="E152" s="177" t="s">
        <v>219</v>
      </c>
      <c r="F152" s="297" t="s">
        <v>277</v>
      </c>
      <c r="G152" s="297"/>
      <c r="H152" s="297"/>
      <c r="I152" s="297"/>
      <c r="J152" s="176"/>
      <c r="K152" s="178">
        <v>27.76</v>
      </c>
      <c r="L152" s="176"/>
      <c r="M152" s="176"/>
      <c r="N152" s="176"/>
      <c r="O152" s="176"/>
      <c r="P152" s="176"/>
      <c r="Q152" s="176"/>
      <c r="R152" s="179"/>
      <c r="T152" s="180"/>
      <c r="U152" s="176"/>
      <c r="V152" s="176"/>
      <c r="W152" s="176"/>
      <c r="X152" s="176"/>
      <c r="Y152" s="176"/>
      <c r="Z152" s="176"/>
      <c r="AA152" s="181"/>
      <c r="AT152" s="182" t="s">
        <v>269</v>
      </c>
      <c r="AU152" s="182" t="s">
        <v>90</v>
      </c>
      <c r="AV152" s="174" t="s">
        <v>156</v>
      </c>
      <c r="AW152" s="174" t="s">
        <v>32</v>
      </c>
      <c r="AX152" s="174" t="s">
        <v>75</v>
      </c>
      <c r="AY152" s="182" t="s">
        <v>148</v>
      </c>
    </row>
    <row r="153" spans="2:51" s="157" customFormat="1" ht="22.5" customHeight="1">
      <c r="B153" s="158"/>
      <c r="C153" s="159"/>
      <c r="D153" s="159"/>
      <c r="E153" s="160"/>
      <c r="F153" s="298" t="s">
        <v>278</v>
      </c>
      <c r="G153" s="298"/>
      <c r="H153" s="298"/>
      <c r="I153" s="298"/>
      <c r="J153" s="159"/>
      <c r="K153" s="160"/>
      <c r="L153" s="159"/>
      <c r="M153" s="159"/>
      <c r="N153" s="159"/>
      <c r="O153" s="159"/>
      <c r="P153" s="159"/>
      <c r="Q153" s="159"/>
      <c r="R153" s="161"/>
      <c r="T153" s="162"/>
      <c r="U153" s="159"/>
      <c r="V153" s="159"/>
      <c r="W153" s="159"/>
      <c r="X153" s="159"/>
      <c r="Y153" s="159"/>
      <c r="Z153" s="159"/>
      <c r="AA153" s="163"/>
      <c r="AT153" s="164" t="s">
        <v>269</v>
      </c>
      <c r="AU153" s="164" t="s">
        <v>90</v>
      </c>
      <c r="AV153" s="157" t="s">
        <v>83</v>
      </c>
      <c r="AW153" s="157" t="s">
        <v>32</v>
      </c>
      <c r="AX153" s="157" t="s">
        <v>75</v>
      </c>
      <c r="AY153" s="164" t="s">
        <v>148</v>
      </c>
    </row>
    <row r="154" spans="2:51" s="165" customFormat="1" ht="22.5" customHeight="1">
      <c r="B154" s="166"/>
      <c r="C154" s="167"/>
      <c r="D154" s="167"/>
      <c r="E154" s="168"/>
      <c r="F154" s="296" t="s">
        <v>279</v>
      </c>
      <c r="G154" s="296"/>
      <c r="H154" s="296"/>
      <c r="I154" s="296"/>
      <c r="J154" s="167"/>
      <c r="K154" s="169">
        <v>1.44</v>
      </c>
      <c r="L154" s="167"/>
      <c r="M154" s="167"/>
      <c r="N154" s="167"/>
      <c r="O154" s="167"/>
      <c r="P154" s="167"/>
      <c r="Q154" s="167"/>
      <c r="R154" s="170"/>
      <c r="T154" s="171"/>
      <c r="U154" s="167"/>
      <c r="V154" s="167"/>
      <c r="W154" s="167"/>
      <c r="X154" s="167"/>
      <c r="Y154" s="167"/>
      <c r="Z154" s="167"/>
      <c r="AA154" s="172"/>
      <c r="AT154" s="173" t="s">
        <v>269</v>
      </c>
      <c r="AU154" s="173" t="s">
        <v>90</v>
      </c>
      <c r="AV154" s="165" t="s">
        <v>90</v>
      </c>
      <c r="AW154" s="165" t="s">
        <v>32</v>
      </c>
      <c r="AX154" s="165" t="s">
        <v>75</v>
      </c>
      <c r="AY154" s="173" t="s">
        <v>148</v>
      </c>
    </row>
    <row r="155" spans="2:51" s="174" customFormat="1" ht="22.5" customHeight="1">
      <c r="B155" s="175"/>
      <c r="C155" s="176"/>
      <c r="D155" s="176"/>
      <c r="E155" s="177"/>
      <c r="F155" s="297" t="s">
        <v>277</v>
      </c>
      <c r="G155" s="297"/>
      <c r="H155" s="297"/>
      <c r="I155" s="297"/>
      <c r="J155" s="176"/>
      <c r="K155" s="178">
        <v>1.44</v>
      </c>
      <c r="L155" s="176"/>
      <c r="M155" s="176"/>
      <c r="N155" s="176"/>
      <c r="O155" s="176"/>
      <c r="P155" s="176"/>
      <c r="Q155" s="176"/>
      <c r="R155" s="179"/>
      <c r="T155" s="180"/>
      <c r="U155" s="176"/>
      <c r="V155" s="176"/>
      <c r="W155" s="176"/>
      <c r="X155" s="176"/>
      <c r="Y155" s="176"/>
      <c r="Z155" s="176"/>
      <c r="AA155" s="181"/>
      <c r="AT155" s="182" t="s">
        <v>269</v>
      </c>
      <c r="AU155" s="182" t="s">
        <v>90</v>
      </c>
      <c r="AV155" s="174" t="s">
        <v>156</v>
      </c>
      <c r="AW155" s="174" t="s">
        <v>32</v>
      </c>
      <c r="AX155" s="174" t="s">
        <v>75</v>
      </c>
      <c r="AY155" s="182" t="s">
        <v>148</v>
      </c>
    </row>
    <row r="156" spans="2:51" s="183" customFormat="1" ht="22.5" customHeight="1">
      <c r="B156" s="184"/>
      <c r="C156" s="185"/>
      <c r="D156" s="185"/>
      <c r="E156" s="186" t="s">
        <v>280</v>
      </c>
      <c r="F156" s="299" t="s">
        <v>281</v>
      </c>
      <c r="G156" s="299"/>
      <c r="H156" s="299"/>
      <c r="I156" s="299"/>
      <c r="J156" s="185"/>
      <c r="K156" s="187">
        <v>29.2</v>
      </c>
      <c r="L156" s="185"/>
      <c r="M156" s="185"/>
      <c r="N156" s="185"/>
      <c r="O156" s="185"/>
      <c r="P156" s="185"/>
      <c r="Q156" s="185"/>
      <c r="R156" s="188"/>
      <c r="T156" s="189"/>
      <c r="U156" s="185"/>
      <c r="V156" s="185"/>
      <c r="W156" s="185"/>
      <c r="X156" s="185"/>
      <c r="Y156" s="185"/>
      <c r="Z156" s="185"/>
      <c r="AA156" s="190"/>
      <c r="AT156" s="191" t="s">
        <v>269</v>
      </c>
      <c r="AU156" s="191" t="s">
        <v>90</v>
      </c>
      <c r="AV156" s="183" t="s">
        <v>147</v>
      </c>
      <c r="AW156" s="183" t="s">
        <v>32</v>
      </c>
      <c r="AX156" s="183" t="s">
        <v>83</v>
      </c>
      <c r="AY156" s="191" t="s">
        <v>148</v>
      </c>
    </row>
    <row r="157" spans="2:65" s="23" customFormat="1" ht="31.5" customHeight="1">
      <c r="B157" s="146"/>
      <c r="C157" s="147" t="s">
        <v>282</v>
      </c>
      <c r="D157" s="147" t="s">
        <v>149</v>
      </c>
      <c r="E157" s="148" t="s">
        <v>283</v>
      </c>
      <c r="F157" s="291" t="s">
        <v>284</v>
      </c>
      <c r="G157" s="291"/>
      <c r="H157" s="291"/>
      <c r="I157" s="291"/>
      <c r="J157" s="149" t="s">
        <v>266</v>
      </c>
      <c r="K157" s="150">
        <v>27.76</v>
      </c>
      <c r="L157" s="292"/>
      <c r="M157" s="292"/>
      <c r="N157" s="292">
        <f>ROUND(L157*K157,2)</f>
        <v>0</v>
      </c>
      <c r="O157" s="292"/>
      <c r="P157" s="292"/>
      <c r="Q157" s="292"/>
      <c r="R157" s="151"/>
      <c r="T157" s="152"/>
      <c r="U157" s="34" t="s">
        <v>40</v>
      </c>
      <c r="V157" s="153">
        <v>0.29900000000000004</v>
      </c>
      <c r="W157" s="153">
        <f>V157*K157</f>
        <v>8.300240000000002</v>
      </c>
      <c r="X157" s="153">
        <v>0</v>
      </c>
      <c r="Y157" s="153">
        <f>X157*K157</f>
        <v>0</v>
      </c>
      <c r="Z157" s="153">
        <v>0</v>
      </c>
      <c r="AA157" s="154">
        <f>Z157*K157</f>
        <v>0</v>
      </c>
      <c r="AR157" s="9" t="s">
        <v>147</v>
      </c>
      <c r="AT157" s="9" t="s">
        <v>149</v>
      </c>
      <c r="AU157" s="9" t="s">
        <v>90</v>
      </c>
      <c r="AY157" s="9" t="s">
        <v>148</v>
      </c>
      <c r="BE157" s="155">
        <f>IF(U157="základní",N157,0)</f>
        <v>0</v>
      </c>
      <c r="BF157" s="155">
        <f>IF(U157="snížená",N157,0)</f>
        <v>0</v>
      </c>
      <c r="BG157" s="155">
        <f>IF(U157="zákl. přenesená",N157,0)</f>
        <v>0</v>
      </c>
      <c r="BH157" s="155">
        <f>IF(U157="sníž. přenesená",N157,0)</f>
        <v>0</v>
      </c>
      <c r="BI157" s="155">
        <f>IF(U157="nulová",N157,0)</f>
        <v>0</v>
      </c>
      <c r="BJ157" s="9" t="s">
        <v>83</v>
      </c>
      <c r="BK157" s="155">
        <f>ROUND(L157*K157,2)</f>
        <v>0</v>
      </c>
      <c r="BL157" s="9" t="s">
        <v>147</v>
      </c>
      <c r="BM157" s="9" t="s">
        <v>285</v>
      </c>
    </row>
    <row r="158" spans="2:51" s="165" customFormat="1" ht="22.5" customHeight="1">
      <c r="B158" s="166"/>
      <c r="C158" s="167"/>
      <c r="D158" s="167"/>
      <c r="E158" s="168"/>
      <c r="F158" s="300" t="s">
        <v>219</v>
      </c>
      <c r="G158" s="300"/>
      <c r="H158" s="300"/>
      <c r="I158" s="300"/>
      <c r="J158" s="167"/>
      <c r="K158" s="169">
        <v>27.76</v>
      </c>
      <c r="L158" s="167"/>
      <c r="M158" s="167"/>
      <c r="N158" s="167"/>
      <c r="O158" s="167"/>
      <c r="P158" s="167"/>
      <c r="Q158" s="167"/>
      <c r="R158" s="170"/>
      <c r="T158" s="171"/>
      <c r="U158" s="167"/>
      <c r="V158" s="167"/>
      <c r="W158" s="167"/>
      <c r="X158" s="167"/>
      <c r="Y158" s="167"/>
      <c r="Z158" s="167"/>
      <c r="AA158" s="172"/>
      <c r="AT158" s="173" t="s">
        <v>269</v>
      </c>
      <c r="AU158" s="173" t="s">
        <v>90</v>
      </c>
      <c r="AV158" s="165" t="s">
        <v>90</v>
      </c>
      <c r="AW158" s="165" t="s">
        <v>32</v>
      </c>
      <c r="AX158" s="165" t="s">
        <v>83</v>
      </c>
      <c r="AY158" s="173" t="s">
        <v>148</v>
      </c>
    </row>
    <row r="159" spans="2:63" s="134" customFormat="1" ht="29.25" customHeight="1">
      <c r="B159" s="135"/>
      <c r="C159" s="136"/>
      <c r="D159" s="145" t="s">
        <v>225</v>
      </c>
      <c r="E159" s="145"/>
      <c r="F159" s="145"/>
      <c r="G159" s="145"/>
      <c r="H159" s="145"/>
      <c r="I159" s="145"/>
      <c r="J159" s="145"/>
      <c r="K159" s="145"/>
      <c r="L159" s="145"/>
      <c r="M159" s="145"/>
      <c r="N159" s="290">
        <f>BK159</f>
        <v>0</v>
      </c>
      <c r="O159" s="290"/>
      <c r="P159" s="290"/>
      <c r="Q159" s="290"/>
      <c r="R159" s="138"/>
      <c r="T159" s="139"/>
      <c r="U159" s="136"/>
      <c r="V159" s="136"/>
      <c r="W159" s="140">
        <f>SUM(W160:W172)</f>
        <v>3.5821049999999994</v>
      </c>
      <c r="X159" s="136"/>
      <c r="Y159" s="140">
        <f>SUM(Y160:Y172)</f>
        <v>8.7774393</v>
      </c>
      <c r="Z159" s="136"/>
      <c r="AA159" s="141">
        <f>SUM(AA160:AA172)</f>
        <v>0</v>
      </c>
      <c r="AR159" s="142" t="s">
        <v>83</v>
      </c>
      <c r="AT159" s="143" t="s">
        <v>74</v>
      </c>
      <c r="AU159" s="143" t="s">
        <v>83</v>
      </c>
      <c r="AY159" s="142" t="s">
        <v>148</v>
      </c>
      <c r="BK159" s="144">
        <f>SUM(BK160:BK172)</f>
        <v>0</v>
      </c>
    </row>
    <row r="160" spans="2:65" s="23" customFormat="1" ht="35.25" customHeight="1">
      <c r="B160" s="146"/>
      <c r="C160" s="147" t="s">
        <v>286</v>
      </c>
      <c r="D160" s="147" t="s">
        <v>149</v>
      </c>
      <c r="E160" s="148" t="s">
        <v>287</v>
      </c>
      <c r="F160" s="291" t="s">
        <v>288</v>
      </c>
      <c r="G160" s="291"/>
      <c r="H160" s="291"/>
      <c r="I160" s="291"/>
      <c r="J160" s="149" t="s">
        <v>266</v>
      </c>
      <c r="K160" s="150">
        <v>0.936</v>
      </c>
      <c r="L160" s="292"/>
      <c r="M160" s="292"/>
      <c r="N160" s="292">
        <f>ROUND(L160*K160,2)</f>
        <v>0</v>
      </c>
      <c r="O160" s="292"/>
      <c r="P160" s="292"/>
      <c r="Q160" s="292"/>
      <c r="R160" s="151"/>
      <c r="T160" s="152"/>
      <c r="U160" s="34" t="s">
        <v>40</v>
      </c>
      <c r="V160" s="153">
        <v>1.025</v>
      </c>
      <c r="W160" s="153">
        <f>V160*K160</f>
        <v>0.9593999999999999</v>
      </c>
      <c r="X160" s="153">
        <v>2.16</v>
      </c>
      <c r="Y160" s="153">
        <f>X160*K160</f>
        <v>2.0217600000000004</v>
      </c>
      <c r="Z160" s="153">
        <v>0</v>
      </c>
      <c r="AA160" s="154">
        <f>Z160*K160</f>
        <v>0</v>
      </c>
      <c r="AR160" s="9" t="s">
        <v>147</v>
      </c>
      <c r="AT160" s="9" t="s">
        <v>149</v>
      </c>
      <c r="AU160" s="9" t="s">
        <v>90</v>
      </c>
      <c r="AY160" s="9" t="s">
        <v>148</v>
      </c>
      <c r="BE160" s="155">
        <f>IF(U160="základní",N160,0)</f>
        <v>0</v>
      </c>
      <c r="BF160" s="155">
        <f>IF(U160="snížená",N160,0)</f>
        <v>0</v>
      </c>
      <c r="BG160" s="155">
        <f>IF(U160="zákl. přenesená",N160,0)</f>
        <v>0</v>
      </c>
      <c r="BH160" s="155">
        <f>IF(U160="sníž. přenesená",N160,0)</f>
        <v>0</v>
      </c>
      <c r="BI160" s="155">
        <f>IF(U160="nulová",N160,0)</f>
        <v>0</v>
      </c>
      <c r="BJ160" s="9" t="s">
        <v>83</v>
      </c>
      <c r="BK160" s="155">
        <f>ROUND(L160*K160,2)</f>
        <v>0</v>
      </c>
      <c r="BL160" s="9" t="s">
        <v>147</v>
      </c>
      <c r="BM160" s="9" t="s">
        <v>289</v>
      </c>
    </row>
    <row r="161" spans="2:51" s="157" customFormat="1" ht="22.5" customHeight="1">
      <c r="B161" s="158"/>
      <c r="C161" s="159"/>
      <c r="D161" s="159"/>
      <c r="E161" s="160"/>
      <c r="F161" s="295" t="s">
        <v>290</v>
      </c>
      <c r="G161" s="295"/>
      <c r="H161" s="295"/>
      <c r="I161" s="295"/>
      <c r="J161" s="159"/>
      <c r="K161" s="160"/>
      <c r="L161" s="159"/>
      <c r="M161" s="159"/>
      <c r="N161" s="159"/>
      <c r="O161" s="159"/>
      <c r="P161" s="159"/>
      <c r="Q161" s="159"/>
      <c r="R161" s="161"/>
      <c r="T161" s="162"/>
      <c r="U161" s="159"/>
      <c r="V161" s="159"/>
      <c r="W161" s="159"/>
      <c r="X161" s="159"/>
      <c r="Y161" s="159"/>
      <c r="Z161" s="159"/>
      <c r="AA161" s="163"/>
      <c r="AT161" s="164" t="s">
        <v>269</v>
      </c>
      <c r="AU161" s="164" t="s">
        <v>90</v>
      </c>
      <c r="AV161" s="157" t="s">
        <v>83</v>
      </c>
      <c r="AW161" s="157" t="s">
        <v>32</v>
      </c>
      <c r="AX161" s="157" t="s">
        <v>75</v>
      </c>
      <c r="AY161" s="164" t="s">
        <v>148</v>
      </c>
    </row>
    <row r="162" spans="2:51" s="165" customFormat="1" ht="22.5" customHeight="1">
      <c r="B162" s="166"/>
      <c r="C162" s="167"/>
      <c r="D162" s="167"/>
      <c r="E162" s="168"/>
      <c r="F162" s="296" t="s">
        <v>291</v>
      </c>
      <c r="G162" s="296"/>
      <c r="H162" s="296"/>
      <c r="I162" s="296"/>
      <c r="J162" s="167"/>
      <c r="K162" s="169">
        <v>0.936</v>
      </c>
      <c r="L162" s="167"/>
      <c r="M162" s="167"/>
      <c r="N162" s="167"/>
      <c r="O162" s="167"/>
      <c r="P162" s="167"/>
      <c r="Q162" s="167"/>
      <c r="R162" s="170"/>
      <c r="T162" s="171"/>
      <c r="U162" s="167"/>
      <c r="V162" s="167"/>
      <c r="W162" s="167"/>
      <c r="X162" s="167"/>
      <c r="Y162" s="167"/>
      <c r="Z162" s="167"/>
      <c r="AA162" s="172"/>
      <c r="AT162" s="173" t="s">
        <v>269</v>
      </c>
      <c r="AU162" s="173" t="s">
        <v>90</v>
      </c>
      <c r="AV162" s="165" t="s">
        <v>90</v>
      </c>
      <c r="AW162" s="165" t="s">
        <v>32</v>
      </c>
      <c r="AX162" s="165" t="s">
        <v>83</v>
      </c>
      <c r="AY162" s="173" t="s">
        <v>148</v>
      </c>
    </row>
    <row r="163" spans="2:65" s="23" customFormat="1" ht="31.5" customHeight="1">
      <c r="B163" s="146"/>
      <c r="C163" s="147" t="s">
        <v>292</v>
      </c>
      <c r="D163" s="147" t="s">
        <v>149</v>
      </c>
      <c r="E163" s="148" t="s">
        <v>293</v>
      </c>
      <c r="F163" s="291" t="s">
        <v>294</v>
      </c>
      <c r="G163" s="291"/>
      <c r="H163" s="291"/>
      <c r="I163" s="291"/>
      <c r="J163" s="149" t="s">
        <v>266</v>
      </c>
      <c r="K163" s="150">
        <v>1.404</v>
      </c>
      <c r="L163" s="292"/>
      <c r="M163" s="292"/>
      <c r="N163" s="292">
        <f>ROUND(L163*K163,2)</f>
        <v>0</v>
      </c>
      <c r="O163" s="292"/>
      <c r="P163" s="292"/>
      <c r="Q163" s="292"/>
      <c r="R163" s="151"/>
      <c r="T163" s="152"/>
      <c r="U163" s="34" t="s">
        <v>40</v>
      </c>
      <c r="V163" s="153">
        <v>0.629</v>
      </c>
      <c r="W163" s="153">
        <f>V163*K163</f>
        <v>0.8831159999999999</v>
      </c>
      <c r="X163" s="153">
        <v>2.45329</v>
      </c>
      <c r="Y163" s="153">
        <f>X163*K163</f>
        <v>3.44441916</v>
      </c>
      <c r="Z163" s="153">
        <v>0</v>
      </c>
      <c r="AA163" s="154">
        <f>Z163*K163</f>
        <v>0</v>
      </c>
      <c r="AR163" s="9" t="s">
        <v>147</v>
      </c>
      <c r="AT163" s="9" t="s">
        <v>149</v>
      </c>
      <c r="AU163" s="9" t="s">
        <v>90</v>
      </c>
      <c r="AY163" s="9" t="s">
        <v>148</v>
      </c>
      <c r="BE163" s="155">
        <f>IF(U163="základní",N163,0)</f>
        <v>0</v>
      </c>
      <c r="BF163" s="155">
        <f>IF(U163="snížená",N163,0)</f>
        <v>0</v>
      </c>
      <c r="BG163" s="155">
        <f>IF(U163="zákl. přenesená",N163,0)</f>
        <v>0</v>
      </c>
      <c r="BH163" s="155">
        <f>IF(U163="sníž. přenesená",N163,0)</f>
        <v>0</v>
      </c>
      <c r="BI163" s="155">
        <f>IF(U163="nulová",N163,0)</f>
        <v>0</v>
      </c>
      <c r="BJ163" s="9" t="s">
        <v>83</v>
      </c>
      <c r="BK163" s="155">
        <f>ROUND(L163*K163,2)</f>
        <v>0</v>
      </c>
      <c r="BL163" s="9" t="s">
        <v>147</v>
      </c>
      <c r="BM163" s="9" t="s">
        <v>295</v>
      </c>
    </row>
    <row r="164" spans="2:51" s="157" customFormat="1" ht="22.5" customHeight="1">
      <c r="B164" s="158"/>
      <c r="C164" s="159"/>
      <c r="D164" s="159"/>
      <c r="E164" s="160"/>
      <c r="F164" s="295" t="s">
        <v>290</v>
      </c>
      <c r="G164" s="295"/>
      <c r="H164" s="295"/>
      <c r="I164" s="295"/>
      <c r="J164" s="159"/>
      <c r="K164" s="160"/>
      <c r="L164" s="159"/>
      <c r="M164" s="159"/>
      <c r="N164" s="159"/>
      <c r="O164" s="159"/>
      <c r="P164" s="159"/>
      <c r="Q164" s="159"/>
      <c r="R164" s="161"/>
      <c r="T164" s="162"/>
      <c r="U164" s="159"/>
      <c r="V164" s="159"/>
      <c r="W164" s="159"/>
      <c r="X164" s="159"/>
      <c r="Y164" s="159"/>
      <c r="Z164" s="159"/>
      <c r="AA164" s="163"/>
      <c r="AT164" s="164" t="s">
        <v>269</v>
      </c>
      <c r="AU164" s="164" t="s">
        <v>90</v>
      </c>
      <c r="AV164" s="157" t="s">
        <v>83</v>
      </c>
      <c r="AW164" s="157" t="s">
        <v>32</v>
      </c>
      <c r="AX164" s="157" t="s">
        <v>75</v>
      </c>
      <c r="AY164" s="164" t="s">
        <v>148</v>
      </c>
    </row>
    <row r="165" spans="2:51" s="165" customFormat="1" ht="22.5" customHeight="1">
      <c r="B165" s="166"/>
      <c r="C165" s="167"/>
      <c r="D165" s="167"/>
      <c r="E165" s="168"/>
      <c r="F165" s="296" t="s">
        <v>296</v>
      </c>
      <c r="G165" s="296"/>
      <c r="H165" s="296"/>
      <c r="I165" s="296"/>
      <c r="J165" s="167"/>
      <c r="K165" s="169">
        <v>1.404</v>
      </c>
      <c r="L165" s="167"/>
      <c r="M165" s="167"/>
      <c r="N165" s="167"/>
      <c r="O165" s="167"/>
      <c r="P165" s="167"/>
      <c r="Q165" s="167"/>
      <c r="R165" s="170"/>
      <c r="T165" s="171"/>
      <c r="U165" s="167"/>
      <c r="V165" s="167"/>
      <c r="W165" s="167"/>
      <c r="X165" s="167"/>
      <c r="Y165" s="167"/>
      <c r="Z165" s="167"/>
      <c r="AA165" s="172"/>
      <c r="AT165" s="173" t="s">
        <v>269</v>
      </c>
      <c r="AU165" s="173" t="s">
        <v>90</v>
      </c>
      <c r="AV165" s="165" t="s">
        <v>90</v>
      </c>
      <c r="AW165" s="165" t="s">
        <v>32</v>
      </c>
      <c r="AX165" s="165" t="s">
        <v>83</v>
      </c>
      <c r="AY165" s="173" t="s">
        <v>148</v>
      </c>
    </row>
    <row r="166" spans="2:65" s="23" customFormat="1" ht="31.5" customHeight="1">
      <c r="B166" s="146"/>
      <c r="C166" s="147" t="s">
        <v>297</v>
      </c>
      <c r="D166" s="147" t="s">
        <v>149</v>
      </c>
      <c r="E166" s="148" t="s">
        <v>298</v>
      </c>
      <c r="F166" s="291" t="s">
        <v>299</v>
      </c>
      <c r="G166" s="291"/>
      <c r="H166" s="291"/>
      <c r="I166" s="291"/>
      <c r="J166" s="149" t="s">
        <v>300</v>
      </c>
      <c r="K166" s="150">
        <v>0.059</v>
      </c>
      <c r="L166" s="292"/>
      <c r="M166" s="292"/>
      <c r="N166" s="292">
        <f>ROUND(L166*K166,2)</f>
        <v>0</v>
      </c>
      <c r="O166" s="292"/>
      <c r="P166" s="292"/>
      <c r="Q166" s="292"/>
      <c r="R166" s="151"/>
      <c r="T166" s="152"/>
      <c r="U166" s="34" t="s">
        <v>40</v>
      </c>
      <c r="V166" s="153">
        <v>15.231</v>
      </c>
      <c r="W166" s="153">
        <f>V166*K166</f>
        <v>0.8986289999999999</v>
      </c>
      <c r="X166" s="153">
        <v>1.05306</v>
      </c>
      <c r="Y166" s="153">
        <f>X166*K166</f>
        <v>0.062130540000000005</v>
      </c>
      <c r="Z166" s="153">
        <v>0</v>
      </c>
      <c r="AA166" s="154">
        <f>Z166*K166</f>
        <v>0</v>
      </c>
      <c r="AR166" s="9" t="s">
        <v>147</v>
      </c>
      <c r="AT166" s="9" t="s">
        <v>149</v>
      </c>
      <c r="AU166" s="9" t="s">
        <v>90</v>
      </c>
      <c r="AY166" s="9" t="s">
        <v>148</v>
      </c>
      <c r="BE166" s="155">
        <f>IF(U166="základní",N166,0)</f>
        <v>0</v>
      </c>
      <c r="BF166" s="155">
        <f>IF(U166="snížená",N166,0)</f>
        <v>0</v>
      </c>
      <c r="BG166" s="155">
        <f>IF(U166="zákl. přenesená",N166,0)</f>
        <v>0</v>
      </c>
      <c r="BH166" s="155">
        <f>IF(U166="sníž. přenesená",N166,0)</f>
        <v>0</v>
      </c>
      <c r="BI166" s="155">
        <f>IF(U166="nulová",N166,0)</f>
        <v>0</v>
      </c>
      <c r="BJ166" s="9" t="s">
        <v>83</v>
      </c>
      <c r="BK166" s="155">
        <f>ROUND(L166*K166,2)</f>
        <v>0</v>
      </c>
      <c r="BL166" s="9" t="s">
        <v>147</v>
      </c>
      <c r="BM166" s="9" t="s">
        <v>301</v>
      </c>
    </row>
    <row r="167" spans="2:51" s="157" customFormat="1" ht="22.5" customHeight="1">
      <c r="B167" s="158"/>
      <c r="C167" s="159"/>
      <c r="D167" s="159"/>
      <c r="E167" s="160"/>
      <c r="F167" s="295" t="s">
        <v>290</v>
      </c>
      <c r="G167" s="295"/>
      <c r="H167" s="295"/>
      <c r="I167" s="295"/>
      <c r="J167" s="159"/>
      <c r="K167" s="160"/>
      <c r="L167" s="159"/>
      <c r="M167" s="159"/>
      <c r="N167" s="159"/>
      <c r="O167" s="159"/>
      <c r="P167" s="159"/>
      <c r="Q167" s="159"/>
      <c r="R167" s="161"/>
      <c r="T167" s="162"/>
      <c r="U167" s="159"/>
      <c r="V167" s="159"/>
      <c r="W167" s="159"/>
      <c r="X167" s="159"/>
      <c r="Y167" s="159"/>
      <c r="Z167" s="159"/>
      <c r="AA167" s="163"/>
      <c r="AT167" s="164" t="s">
        <v>269</v>
      </c>
      <c r="AU167" s="164" t="s">
        <v>90</v>
      </c>
      <c r="AV167" s="157" t="s">
        <v>83</v>
      </c>
      <c r="AW167" s="157" t="s">
        <v>32</v>
      </c>
      <c r="AX167" s="157" t="s">
        <v>75</v>
      </c>
      <c r="AY167" s="164" t="s">
        <v>148</v>
      </c>
    </row>
    <row r="168" spans="2:51" s="157" customFormat="1" ht="22.5" customHeight="1">
      <c r="B168" s="158"/>
      <c r="C168" s="159"/>
      <c r="D168" s="159"/>
      <c r="E168" s="160"/>
      <c r="F168" s="298" t="s">
        <v>302</v>
      </c>
      <c r="G168" s="298"/>
      <c r="H168" s="298"/>
      <c r="I168" s="298"/>
      <c r="J168" s="159"/>
      <c r="K168" s="160"/>
      <c r="L168" s="159"/>
      <c r="M168" s="159"/>
      <c r="N168" s="159"/>
      <c r="O168" s="159"/>
      <c r="P168" s="159"/>
      <c r="Q168" s="159"/>
      <c r="R168" s="161"/>
      <c r="T168" s="162"/>
      <c r="U168" s="159"/>
      <c r="V168" s="159"/>
      <c r="W168" s="159"/>
      <c r="X168" s="159"/>
      <c r="Y168" s="159"/>
      <c r="Z168" s="159"/>
      <c r="AA168" s="163"/>
      <c r="AT168" s="164" t="s">
        <v>269</v>
      </c>
      <c r="AU168" s="164" t="s">
        <v>90</v>
      </c>
      <c r="AV168" s="157" t="s">
        <v>83</v>
      </c>
      <c r="AW168" s="157" t="s">
        <v>32</v>
      </c>
      <c r="AX168" s="157" t="s">
        <v>75</v>
      </c>
      <c r="AY168" s="164" t="s">
        <v>148</v>
      </c>
    </row>
    <row r="169" spans="2:51" s="165" customFormat="1" ht="22.5" customHeight="1">
      <c r="B169" s="166"/>
      <c r="C169" s="167"/>
      <c r="D169" s="167"/>
      <c r="E169" s="168"/>
      <c r="F169" s="296" t="s">
        <v>303</v>
      </c>
      <c r="G169" s="296"/>
      <c r="H169" s="296"/>
      <c r="I169" s="296"/>
      <c r="J169" s="167"/>
      <c r="K169" s="169">
        <v>0.059</v>
      </c>
      <c r="L169" s="167"/>
      <c r="M169" s="167"/>
      <c r="N169" s="167"/>
      <c r="O169" s="167"/>
      <c r="P169" s="167"/>
      <c r="Q169" s="167"/>
      <c r="R169" s="170"/>
      <c r="T169" s="171"/>
      <c r="U169" s="167"/>
      <c r="V169" s="167"/>
      <c r="W169" s="167"/>
      <c r="X169" s="167"/>
      <c r="Y169" s="167"/>
      <c r="Z169" s="167"/>
      <c r="AA169" s="172"/>
      <c r="AT169" s="173" t="s">
        <v>269</v>
      </c>
      <c r="AU169" s="173" t="s">
        <v>90</v>
      </c>
      <c r="AV169" s="165" t="s">
        <v>90</v>
      </c>
      <c r="AW169" s="165" t="s">
        <v>32</v>
      </c>
      <c r="AX169" s="165" t="s">
        <v>83</v>
      </c>
      <c r="AY169" s="173" t="s">
        <v>148</v>
      </c>
    </row>
    <row r="170" spans="2:65" s="23" customFormat="1" ht="22.5" customHeight="1">
      <c r="B170" s="146"/>
      <c r="C170" s="147" t="s">
        <v>304</v>
      </c>
      <c r="D170" s="147" t="s">
        <v>149</v>
      </c>
      <c r="E170" s="148" t="s">
        <v>305</v>
      </c>
      <c r="F170" s="291" t="s">
        <v>306</v>
      </c>
      <c r="G170" s="291"/>
      <c r="H170" s="291"/>
      <c r="I170" s="291"/>
      <c r="J170" s="149" t="s">
        <v>266</v>
      </c>
      <c r="K170" s="150">
        <v>1.44</v>
      </c>
      <c r="L170" s="292"/>
      <c r="M170" s="292"/>
      <c r="N170" s="292">
        <f>ROUND(L170*K170,2)</f>
        <v>0</v>
      </c>
      <c r="O170" s="292"/>
      <c r="P170" s="292"/>
      <c r="Q170" s="292"/>
      <c r="R170" s="151"/>
      <c r="T170" s="152"/>
      <c r="U170" s="34" t="s">
        <v>40</v>
      </c>
      <c r="V170" s="153">
        <v>0.5840000000000001</v>
      </c>
      <c r="W170" s="153">
        <f>V170*K170</f>
        <v>0.84096</v>
      </c>
      <c r="X170" s="153">
        <v>2.25634</v>
      </c>
      <c r="Y170" s="153">
        <f>X170*K170</f>
        <v>3.2491295999999994</v>
      </c>
      <c r="Z170" s="153">
        <v>0</v>
      </c>
      <c r="AA170" s="154">
        <f>Z170*K170</f>
        <v>0</v>
      </c>
      <c r="AR170" s="9" t="s">
        <v>147</v>
      </c>
      <c r="AT170" s="9" t="s">
        <v>149</v>
      </c>
      <c r="AU170" s="9" t="s">
        <v>90</v>
      </c>
      <c r="AY170" s="9" t="s">
        <v>148</v>
      </c>
      <c r="BE170" s="155">
        <f>IF(U170="základní",N170,0)</f>
        <v>0</v>
      </c>
      <c r="BF170" s="155">
        <f>IF(U170="snížená",N170,0)</f>
        <v>0</v>
      </c>
      <c r="BG170" s="155">
        <f>IF(U170="zákl. přenesená",N170,0)</f>
        <v>0</v>
      </c>
      <c r="BH170" s="155">
        <f>IF(U170="sníž. přenesená",N170,0)</f>
        <v>0</v>
      </c>
      <c r="BI170" s="155">
        <f>IF(U170="nulová",N170,0)</f>
        <v>0</v>
      </c>
      <c r="BJ170" s="9" t="s">
        <v>83</v>
      </c>
      <c r="BK170" s="155">
        <f>ROUND(L170*K170,2)</f>
        <v>0</v>
      </c>
      <c r="BL170" s="9" t="s">
        <v>147</v>
      </c>
      <c r="BM170" s="9" t="s">
        <v>307</v>
      </c>
    </row>
    <row r="171" spans="2:51" s="157" customFormat="1" ht="22.5" customHeight="1">
      <c r="B171" s="158"/>
      <c r="C171" s="159"/>
      <c r="D171" s="159"/>
      <c r="E171" s="160"/>
      <c r="F171" s="295" t="s">
        <v>308</v>
      </c>
      <c r="G171" s="295"/>
      <c r="H171" s="295"/>
      <c r="I171" s="295"/>
      <c r="J171" s="159"/>
      <c r="K171" s="160"/>
      <c r="L171" s="159"/>
      <c r="M171" s="159"/>
      <c r="N171" s="159"/>
      <c r="O171" s="159"/>
      <c r="P171" s="159"/>
      <c r="Q171" s="159"/>
      <c r="R171" s="161"/>
      <c r="T171" s="162"/>
      <c r="U171" s="159"/>
      <c r="V171" s="159"/>
      <c r="W171" s="159"/>
      <c r="X171" s="159"/>
      <c r="Y171" s="159"/>
      <c r="Z171" s="159"/>
      <c r="AA171" s="163"/>
      <c r="AT171" s="164" t="s">
        <v>269</v>
      </c>
      <c r="AU171" s="164" t="s">
        <v>90</v>
      </c>
      <c r="AV171" s="157" t="s">
        <v>83</v>
      </c>
      <c r="AW171" s="157" t="s">
        <v>32</v>
      </c>
      <c r="AX171" s="157" t="s">
        <v>75</v>
      </c>
      <c r="AY171" s="164" t="s">
        <v>148</v>
      </c>
    </row>
    <row r="172" spans="2:51" s="165" customFormat="1" ht="22.5" customHeight="1">
      <c r="B172" s="166"/>
      <c r="C172" s="167"/>
      <c r="D172" s="167"/>
      <c r="E172" s="168"/>
      <c r="F172" s="296" t="s">
        <v>279</v>
      </c>
      <c r="G172" s="296"/>
      <c r="H172" s="296"/>
      <c r="I172" s="296"/>
      <c r="J172" s="167"/>
      <c r="K172" s="169">
        <v>1.44</v>
      </c>
      <c r="L172" s="167"/>
      <c r="M172" s="167"/>
      <c r="N172" s="167"/>
      <c r="O172" s="167"/>
      <c r="P172" s="167"/>
      <c r="Q172" s="167"/>
      <c r="R172" s="170"/>
      <c r="T172" s="171"/>
      <c r="U172" s="167"/>
      <c r="V172" s="167"/>
      <c r="W172" s="167"/>
      <c r="X172" s="167"/>
      <c r="Y172" s="167"/>
      <c r="Z172" s="167"/>
      <c r="AA172" s="172"/>
      <c r="AT172" s="173" t="s">
        <v>269</v>
      </c>
      <c r="AU172" s="173" t="s">
        <v>90</v>
      </c>
      <c r="AV172" s="165" t="s">
        <v>90</v>
      </c>
      <c r="AW172" s="165" t="s">
        <v>32</v>
      </c>
      <c r="AX172" s="165" t="s">
        <v>83</v>
      </c>
      <c r="AY172" s="173" t="s">
        <v>148</v>
      </c>
    </row>
    <row r="173" spans="2:63" s="134" customFormat="1" ht="29.25" customHeight="1">
      <c r="B173" s="135"/>
      <c r="C173" s="136"/>
      <c r="D173" s="145" t="s">
        <v>226</v>
      </c>
      <c r="E173" s="145"/>
      <c r="F173" s="145"/>
      <c r="G173" s="145"/>
      <c r="H173" s="145"/>
      <c r="I173" s="145"/>
      <c r="J173" s="145"/>
      <c r="K173" s="145"/>
      <c r="L173" s="145"/>
      <c r="M173" s="145"/>
      <c r="N173" s="290">
        <f>BK173</f>
        <v>0</v>
      </c>
      <c r="O173" s="290"/>
      <c r="P173" s="290"/>
      <c r="Q173" s="290"/>
      <c r="R173" s="138"/>
      <c r="T173" s="139"/>
      <c r="U173" s="136"/>
      <c r="V173" s="136"/>
      <c r="W173" s="140">
        <f>SUM(W174:W247)</f>
        <v>199.96188000000006</v>
      </c>
      <c r="X173" s="136"/>
      <c r="Y173" s="140">
        <f>SUM(Y174:Y247)</f>
        <v>48.9028139</v>
      </c>
      <c r="Z173" s="136"/>
      <c r="AA173" s="141">
        <f>SUM(AA174:AA247)</f>
        <v>0</v>
      </c>
      <c r="AR173" s="142" t="s">
        <v>83</v>
      </c>
      <c r="AT173" s="143" t="s">
        <v>74</v>
      </c>
      <c r="AU173" s="143" t="s">
        <v>83</v>
      </c>
      <c r="AY173" s="142" t="s">
        <v>148</v>
      </c>
      <c r="BK173" s="144">
        <f>SUM(BK174:BK247)</f>
        <v>0</v>
      </c>
    </row>
    <row r="174" spans="2:65" s="23" customFormat="1" ht="31.5" customHeight="1">
      <c r="B174" s="146"/>
      <c r="C174" s="147" t="s">
        <v>309</v>
      </c>
      <c r="D174" s="147" t="s">
        <v>149</v>
      </c>
      <c r="E174" s="148" t="s">
        <v>310</v>
      </c>
      <c r="F174" s="291" t="s">
        <v>311</v>
      </c>
      <c r="G174" s="291"/>
      <c r="H174" s="291"/>
      <c r="I174" s="291"/>
      <c r="J174" s="149" t="s">
        <v>266</v>
      </c>
      <c r="K174" s="150">
        <v>0.30100000000000005</v>
      </c>
      <c r="L174" s="292"/>
      <c r="M174" s="292"/>
      <c r="N174" s="292">
        <f>ROUND(L174*K174,2)</f>
        <v>0</v>
      </c>
      <c r="O174" s="292"/>
      <c r="P174" s="292"/>
      <c r="Q174" s="292"/>
      <c r="R174" s="151"/>
      <c r="T174" s="152"/>
      <c r="U174" s="34" t="s">
        <v>40</v>
      </c>
      <c r="V174" s="153">
        <v>4.794</v>
      </c>
      <c r="W174" s="153">
        <f>V174*K174</f>
        <v>1.442994</v>
      </c>
      <c r="X174" s="153">
        <v>1.8775</v>
      </c>
      <c r="Y174" s="153">
        <f>X174*K174</f>
        <v>0.5651275000000001</v>
      </c>
      <c r="Z174" s="153">
        <v>0</v>
      </c>
      <c r="AA174" s="154">
        <f>Z174*K174</f>
        <v>0</v>
      </c>
      <c r="AR174" s="9" t="s">
        <v>147</v>
      </c>
      <c r="AT174" s="9" t="s">
        <v>149</v>
      </c>
      <c r="AU174" s="9" t="s">
        <v>90</v>
      </c>
      <c r="AY174" s="9" t="s">
        <v>148</v>
      </c>
      <c r="BE174" s="155">
        <f>IF(U174="základní",N174,0)</f>
        <v>0</v>
      </c>
      <c r="BF174" s="155">
        <f>IF(U174="snížená",N174,0)</f>
        <v>0</v>
      </c>
      <c r="BG174" s="155">
        <f>IF(U174="zákl. přenesená",N174,0)</f>
        <v>0</v>
      </c>
      <c r="BH174" s="155">
        <f>IF(U174="sníž. přenesená",N174,0)</f>
        <v>0</v>
      </c>
      <c r="BI174" s="155">
        <f>IF(U174="nulová",N174,0)</f>
        <v>0</v>
      </c>
      <c r="BJ174" s="9" t="s">
        <v>83</v>
      </c>
      <c r="BK174" s="155">
        <f>ROUND(L174*K174,2)</f>
        <v>0</v>
      </c>
      <c r="BL174" s="9" t="s">
        <v>147</v>
      </c>
      <c r="BM174" s="9" t="s">
        <v>312</v>
      </c>
    </row>
    <row r="175" spans="2:51" s="157" customFormat="1" ht="22.5" customHeight="1">
      <c r="B175" s="158"/>
      <c r="C175" s="159"/>
      <c r="D175" s="159"/>
      <c r="E175" s="160"/>
      <c r="F175" s="295" t="s">
        <v>313</v>
      </c>
      <c r="G175" s="295"/>
      <c r="H175" s="295"/>
      <c r="I175" s="295"/>
      <c r="J175" s="159"/>
      <c r="K175" s="160"/>
      <c r="L175" s="159"/>
      <c r="M175" s="159"/>
      <c r="N175" s="159"/>
      <c r="O175" s="159"/>
      <c r="P175" s="159"/>
      <c r="Q175" s="159"/>
      <c r="R175" s="161"/>
      <c r="T175" s="162"/>
      <c r="U175" s="159"/>
      <c r="V175" s="159"/>
      <c r="W175" s="159"/>
      <c r="X175" s="159"/>
      <c r="Y175" s="159"/>
      <c r="Z175" s="159"/>
      <c r="AA175" s="163"/>
      <c r="AT175" s="164" t="s">
        <v>269</v>
      </c>
      <c r="AU175" s="164" t="s">
        <v>90</v>
      </c>
      <c r="AV175" s="157" t="s">
        <v>83</v>
      </c>
      <c r="AW175" s="157" t="s">
        <v>32</v>
      </c>
      <c r="AX175" s="157" t="s">
        <v>75</v>
      </c>
      <c r="AY175" s="164" t="s">
        <v>148</v>
      </c>
    </row>
    <row r="176" spans="2:51" s="165" customFormat="1" ht="22.5" customHeight="1">
      <c r="B176" s="166"/>
      <c r="C176" s="167"/>
      <c r="D176" s="167"/>
      <c r="E176" s="168"/>
      <c r="F176" s="296" t="s">
        <v>314</v>
      </c>
      <c r="G176" s="296"/>
      <c r="H176" s="296"/>
      <c r="I176" s="296"/>
      <c r="J176" s="167"/>
      <c r="K176" s="169">
        <v>0.197</v>
      </c>
      <c r="L176" s="167"/>
      <c r="M176" s="167"/>
      <c r="N176" s="167"/>
      <c r="O176" s="167"/>
      <c r="P176" s="167"/>
      <c r="Q176" s="167"/>
      <c r="R176" s="170"/>
      <c r="T176" s="171"/>
      <c r="U176" s="167"/>
      <c r="V176" s="167"/>
      <c r="W176" s="167"/>
      <c r="X176" s="167"/>
      <c r="Y176" s="167"/>
      <c r="Z176" s="167"/>
      <c r="AA176" s="172"/>
      <c r="AT176" s="173" t="s">
        <v>269</v>
      </c>
      <c r="AU176" s="173" t="s">
        <v>90</v>
      </c>
      <c r="AV176" s="165" t="s">
        <v>90</v>
      </c>
      <c r="AW176" s="165" t="s">
        <v>32</v>
      </c>
      <c r="AX176" s="165" t="s">
        <v>75</v>
      </c>
      <c r="AY176" s="173" t="s">
        <v>148</v>
      </c>
    </row>
    <row r="177" spans="2:51" s="165" customFormat="1" ht="22.5" customHeight="1">
      <c r="B177" s="166"/>
      <c r="C177" s="167"/>
      <c r="D177" s="167"/>
      <c r="E177" s="168"/>
      <c r="F177" s="296" t="s">
        <v>315</v>
      </c>
      <c r="G177" s="296"/>
      <c r="H177" s="296"/>
      <c r="I177" s="296"/>
      <c r="J177" s="167"/>
      <c r="K177" s="169">
        <v>0.10400000000000001</v>
      </c>
      <c r="L177" s="167"/>
      <c r="M177" s="167"/>
      <c r="N177" s="167"/>
      <c r="O177" s="167"/>
      <c r="P177" s="167"/>
      <c r="Q177" s="167"/>
      <c r="R177" s="170"/>
      <c r="T177" s="171"/>
      <c r="U177" s="167"/>
      <c r="V177" s="167"/>
      <c r="W177" s="167"/>
      <c r="X177" s="167"/>
      <c r="Y177" s="167"/>
      <c r="Z177" s="167"/>
      <c r="AA177" s="172"/>
      <c r="AT177" s="173" t="s">
        <v>269</v>
      </c>
      <c r="AU177" s="173" t="s">
        <v>90</v>
      </c>
      <c r="AV177" s="165" t="s">
        <v>90</v>
      </c>
      <c r="AW177" s="165" t="s">
        <v>32</v>
      </c>
      <c r="AX177" s="165" t="s">
        <v>75</v>
      </c>
      <c r="AY177" s="173" t="s">
        <v>148</v>
      </c>
    </row>
    <row r="178" spans="2:51" s="183" customFormat="1" ht="22.5" customHeight="1">
      <c r="B178" s="184"/>
      <c r="C178" s="185"/>
      <c r="D178" s="185"/>
      <c r="E178" s="186"/>
      <c r="F178" s="299" t="s">
        <v>281</v>
      </c>
      <c r="G178" s="299"/>
      <c r="H178" s="299"/>
      <c r="I178" s="299"/>
      <c r="J178" s="185"/>
      <c r="K178" s="187">
        <v>0.30100000000000005</v>
      </c>
      <c r="L178" s="185"/>
      <c r="M178" s="185"/>
      <c r="N178" s="185"/>
      <c r="O178" s="185"/>
      <c r="P178" s="185"/>
      <c r="Q178" s="185"/>
      <c r="R178" s="188"/>
      <c r="T178" s="189"/>
      <c r="U178" s="185"/>
      <c r="V178" s="185"/>
      <c r="W178" s="185"/>
      <c r="X178" s="185"/>
      <c r="Y178" s="185"/>
      <c r="Z178" s="185"/>
      <c r="AA178" s="190"/>
      <c r="AT178" s="191" t="s">
        <v>269</v>
      </c>
      <c r="AU178" s="191" t="s">
        <v>90</v>
      </c>
      <c r="AV178" s="183" t="s">
        <v>147</v>
      </c>
      <c r="AW178" s="183" t="s">
        <v>32</v>
      </c>
      <c r="AX178" s="183" t="s">
        <v>83</v>
      </c>
      <c r="AY178" s="191" t="s">
        <v>148</v>
      </c>
    </row>
    <row r="179" spans="2:65" s="23" customFormat="1" ht="31.5" customHeight="1">
      <c r="B179" s="146"/>
      <c r="C179" s="147" t="s">
        <v>316</v>
      </c>
      <c r="D179" s="147" t="s">
        <v>149</v>
      </c>
      <c r="E179" s="148" t="s">
        <v>317</v>
      </c>
      <c r="F179" s="291" t="s">
        <v>318</v>
      </c>
      <c r="G179" s="291"/>
      <c r="H179" s="291"/>
      <c r="I179" s="291"/>
      <c r="J179" s="149" t="s">
        <v>266</v>
      </c>
      <c r="K179" s="150">
        <v>4.207</v>
      </c>
      <c r="L179" s="292"/>
      <c r="M179" s="292"/>
      <c r="N179" s="292">
        <f>ROUND(L179*K179,2)</f>
        <v>0</v>
      </c>
      <c r="O179" s="292"/>
      <c r="P179" s="292"/>
      <c r="Q179" s="292"/>
      <c r="R179" s="151"/>
      <c r="T179" s="152"/>
      <c r="U179" s="34" t="s">
        <v>40</v>
      </c>
      <c r="V179" s="153">
        <v>3.842</v>
      </c>
      <c r="W179" s="153">
        <f>V179*K179</f>
        <v>16.163294</v>
      </c>
      <c r="X179" s="153">
        <v>1.8775</v>
      </c>
      <c r="Y179" s="153">
        <f>X179*K179</f>
        <v>7.898642499999999</v>
      </c>
      <c r="Z179" s="153">
        <v>0</v>
      </c>
      <c r="AA179" s="154">
        <f>Z179*K179</f>
        <v>0</v>
      </c>
      <c r="AR179" s="9" t="s">
        <v>147</v>
      </c>
      <c r="AT179" s="9" t="s">
        <v>149</v>
      </c>
      <c r="AU179" s="9" t="s">
        <v>90</v>
      </c>
      <c r="AY179" s="9" t="s">
        <v>148</v>
      </c>
      <c r="BE179" s="155">
        <f>IF(U179="základní",N179,0)</f>
        <v>0</v>
      </c>
      <c r="BF179" s="155">
        <f>IF(U179="snížená",N179,0)</f>
        <v>0</v>
      </c>
      <c r="BG179" s="155">
        <f>IF(U179="zákl. přenesená",N179,0)</f>
        <v>0</v>
      </c>
      <c r="BH179" s="155">
        <f>IF(U179="sníž. přenesená",N179,0)</f>
        <v>0</v>
      </c>
      <c r="BI179" s="155">
        <f>IF(U179="nulová",N179,0)</f>
        <v>0</v>
      </c>
      <c r="BJ179" s="9" t="s">
        <v>83</v>
      </c>
      <c r="BK179" s="155">
        <f>ROUND(L179*K179,2)</f>
        <v>0</v>
      </c>
      <c r="BL179" s="9" t="s">
        <v>147</v>
      </c>
      <c r="BM179" s="9" t="s">
        <v>319</v>
      </c>
    </row>
    <row r="180" spans="2:51" s="157" customFormat="1" ht="22.5" customHeight="1">
      <c r="B180" s="158"/>
      <c r="C180" s="159"/>
      <c r="D180" s="159"/>
      <c r="E180" s="160"/>
      <c r="F180" s="295" t="s">
        <v>320</v>
      </c>
      <c r="G180" s="295"/>
      <c r="H180" s="295"/>
      <c r="I180" s="295"/>
      <c r="J180" s="159"/>
      <c r="K180" s="160"/>
      <c r="L180" s="159"/>
      <c r="M180" s="159"/>
      <c r="N180" s="159"/>
      <c r="O180" s="159"/>
      <c r="P180" s="159"/>
      <c r="Q180" s="159"/>
      <c r="R180" s="161"/>
      <c r="T180" s="162"/>
      <c r="U180" s="159"/>
      <c r="V180" s="159"/>
      <c r="W180" s="159"/>
      <c r="X180" s="159"/>
      <c r="Y180" s="159"/>
      <c r="Z180" s="159"/>
      <c r="AA180" s="163"/>
      <c r="AT180" s="164" t="s">
        <v>269</v>
      </c>
      <c r="AU180" s="164" t="s">
        <v>90</v>
      </c>
      <c r="AV180" s="157" t="s">
        <v>83</v>
      </c>
      <c r="AW180" s="157" t="s">
        <v>32</v>
      </c>
      <c r="AX180" s="157" t="s">
        <v>75</v>
      </c>
      <c r="AY180" s="164" t="s">
        <v>148</v>
      </c>
    </row>
    <row r="181" spans="2:51" s="165" customFormat="1" ht="22.5" customHeight="1">
      <c r="B181" s="166"/>
      <c r="C181" s="167"/>
      <c r="D181" s="167"/>
      <c r="E181" s="168"/>
      <c r="F181" s="296" t="s">
        <v>321</v>
      </c>
      <c r="G181" s="296"/>
      <c r="H181" s="296"/>
      <c r="I181" s="296"/>
      <c r="J181" s="167"/>
      <c r="K181" s="169">
        <v>1.89</v>
      </c>
      <c r="L181" s="167"/>
      <c r="M181" s="167"/>
      <c r="N181" s="167"/>
      <c r="O181" s="167"/>
      <c r="P181" s="167"/>
      <c r="Q181" s="167"/>
      <c r="R181" s="170"/>
      <c r="T181" s="171"/>
      <c r="U181" s="167"/>
      <c r="V181" s="167"/>
      <c r="W181" s="167"/>
      <c r="X181" s="167"/>
      <c r="Y181" s="167"/>
      <c r="Z181" s="167"/>
      <c r="AA181" s="172"/>
      <c r="AT181" s="173" t="s">
        <v>269</v>
      </c>
      <c r="AU181" s="173" t="s">
        <v>90</v>
      </c>
      <c r="AV181" s="165" t="s">
        <v>90</v>
      </c>
      <c r="AW181" s="165" t="s">
        <v>32</v>
      </c>
      <c r="AX181" s="165" t="s">
        <v>75</v>
      </c>
      <c r="AY181" s="173" t="s">
        <v>148</v>
      </c>
    </row>
    <row r="182" spans="2:51" s="165" customFormat="1" ht="22.5" customHeight="1">
      <c r="B182" s="166"/>
      <c r="C182" s="167"/>
      <c r="D182" s="167"/>
      <c r="E182" s="168"/>
      <c r="F182" s="296" t="s">
        <v>322</v>
      </c>
      <c r="G182" s="296"/>
      <c r="H182" s="296"/>
      <c r="I182" s="296"/>
      <c r="J182" s="167"/>
      <c r="K182" s="169">
        <v>1.62</v>
      </c>
      <c r="L182" s="167"/>
      <c r="M182" s="167"/>
      <c r="N182" s="167"/>
      <c r="O182" s="167"/>
      <c r="P182" s="167"/>
      <c r="Q182" s="167"/>
      <c r="R182" s="170"/>
      <c r="T182" s="171"/>
      <c r="U182" s="167"/>
      <c r="V182" s="167"/>
      <c r="W182" s="167"/>
      <c r="X182" s="167"/>
      <c r="Y182" s="167"/>
      <c r="Z182" s="167"/>
      <c r="AA182" s="172"/>
      <c r="AT182" s="173" t="s">
        <v>269</v>
      </c>
      <c r="AU182" s="173" t="s">
        <v>90</v>
      </c>
      <c r="AV182" s="165" t="s">
        <v>90</v>
      </c>
      <c r="AW182" s="165" t="s">
        <v>32</v>
      </c>
      <c r="AX182" s="165" t="s">
        <v>75</v>
      </c>
      <c r="AY182" s="173" t="s">
        <v>148</v>
      </c>
    </row>
    <row r="183" spans="2:51" s="165" customFormat="1" ht="22.5" customHeight="1">
      <c r="B183" s="166"/>
      <c r="C183" s="167"/>
      <c r="D183" s="167"/>
      <c r="E183" s="168"/>
      <c r="F183" s="296" t="s">
        <v>323</v>
      </c>
      <c r="G183" s="296"/>
      <c r="H183" s="296"/>
      <c r="I183" s="296"/>
      <c r="J183" s="167"/>
      <c r="K183" s="169">
        <v>0.6970000000000001</v>
      </c>
      <c r="L183" s="167"/>
      <c r="M183" s="167"/>
      <c r="N183" s="167"/>
      <c r="O183" s="167"/>
      <c r="P183" s="167"/>
      <c r="Q183" s="167"/>
      <c r="R183" s="170"/>
      <c r="T183" s="171"/>
      <c r="U183" s="167"/>
      <c r="V183" s="167"/>
      <c r="W183" s="167"/>
      <c r="X183" s="167"/>
      <c r="Y183" s="167"/>
      <c r="Z183" s="167"/>
      <c r="AA183" s="172"/>
      <c r="AT183" s="173" t="s">
        <v>269</v>
      </c>
      <c r="AU183" s="173" t="s">
        <v>90</v>
      </c>
      <c r="AV183" s="165" t="s">
        <v>90</v>
      </c>
      <c r="AW183" s="165" t="s">
        <v>32</v>
      </c>
      <c r="AX183" s="165" t="s">
        <v>75</v>
      </c>
      <c r="AY183" s="173" t="s">
        <v>148</v>
      </c>
    </row>
    <row r="184" spans="2:51" s="183" customFormat="1" ht="22.5" customHeight="1">
      <c r="B184" s="184"/>
      <c r="C184" s="185"/>
      <c r="D184" s="185"/>
      <c r="E184" s="186"/>
      <c r="F184" s="299" t="s">
        <v>281</v>
      </c>
      <c r="G184" s="299"/>
      <c r="H184" s="299"/>
      <c r="I184" s="299"/>
      <c r="J184" s="185"/>
      <c r="K184" s="187">
        <v>4.207</v>
      </c>
      <c r="L184" s="185"/>
      <c r="M184" s="185"/>
      <c r="N184" s="185"/>
      <c r="O184" s="185"/>
      <c r="P184" s="185"/>
      <c r="Q184" s="185"/>
      <c r="R184" s="188"/>
      <c r="T184" s="189"/>
      <c r="U184" s="185"/>
      <c r="V184" s="185"/>
      <c r="W184" s="185"/>
      <c r="X184" s="185"/>
      <c r="Y184" s="185"/>
      <c r="Z184" s="185"/>
      <c r="AA184" s="190"/>
      <c r="AT184" s="191" t="s">
        <v>269</v>
      </c>
      <c r="AU184" s="191" t="s">
        <v>90</v>
      </c>
      <c r="AV184" s="183" t="s">
        <v>147</v>
      </c>
      <c r="AW184" s="183" t="s">
        <v>32</v>
      </c>
      <c r="AX184" s="183" t="s">
        <v>83</v>
      </c>
      <c r="AY184" s="191" t="s">
        <v>148</v>
      </c>
    </row>
    <row r="185" spans="2:65" s="23" customFormat="1" ht="31.5" customHeight="1">
      <c r="B185" s="146"/>
      <c r="C185" s="147" t="s">
        <v>324</v>
      </c>
      <c r="D185" s="147" t="s">
        <v>149</v>
      </c>
      <c r="E185" s="148" t="s">
        <v>325</v>
      </c>
      <c r="F185" s="291" t="s">
        <v>326</v>
      </c>
      <c r="G185" s="291"/>
      <c r="H185" s="291"/>
      <c r="I185" s="291"/>
      <c r="J185" s="149" t="s">
        <v>172</v>
      </c>
      <c r="K185" s="150">
        <v>26.587</v>
      </c>
      <c r="L185" s="292"/>
      <c r="M185" s="292"/>
      <c r="N185" s="292">
        <f>ROUND(L185*K185,2)</f>
        <v>0</v>
      </c>
      <c r="O185" s="292"/>
      <c r="P185" s="292"/>
      <c r="Q185" s="292"/>
      <c r="R185" s="151"/>
      <c r="T185" s="152"/>
      <c r="U185" s="34" t="s">
        <v>40</v>
      </c>
      <c r="V185" s="153">
        <v>0.9</v>
      </c>
      <c r="W185" s="153">
        <f>V185*K185</f>
        <v>23.9283</v>
      </c>
      <c r="X185" s="153">
        <v>0.25041</v>
      </c>
      <c r="Y185" s="153">
        <f>X185*K185</f>
        <v>6.657650670000001</v>
      </c>
      <c r="Z185" s="153">
        <v>0</v>
      </c>
      <c r="AA185" s="154">
        <f>Z185*K185</f>
        <v>0</v>
      </c>
      <c r="AR185" s="9" t="s">
        <v>147</v>
      </c>
      <c r="AT185" s="9" t="s">
        <v>149</v>
      </c>
      <c r="AU185" s="9" t="s">
        <v>90</v>
      </c>
      <c r="AY185" s="9" t="s">
        <v>148</v>
      </c>
      <c r="BE185" s="155">
        <f>IF(U185="základní",N185,0)</f>
        <v>0</v>
      </c>
      <c r="BF185" s="155">
        <f>IF(U185="snížená",N185,0)</f>
        <v>0</v>
      </c>
      <c r="BG185" s="155">
        <f>IF(U185="zákl. přenesená",N185,0)</f>
        <v>0</v>
      </c>
      <c r="BH185" s="155">
        <f>IF(U185="sníž. přenesená",N185,0)</f>
        <v>0</v>
      </c>
      <c r="BI185" s="155">
        <f>IF(U185="nulová",N185,0)</f>
        <v>0</v>
      </c>
      <c r="BJ185" s="9" t="s">
        <v>83</v>
      </c>
      <c r="BK185" s="155">
        <f>ROUND(L185*K185,2)</f>
        <v>0</v>
      </c>
      <c r="BL185" s="9" t="s">
        <v>147</v>
      </c>
      <c r="BM185" s="9" t="s">
        <v>327</v>
      </c>
    </row>
    <row r="186" spans="2:51" s="157" customFormat="1" ht="22.5" customHeight="1">
      <c r="B186" s="158"/>
      <c r="C186" s="159"/>
      <c r="D186" s="159"/>
      <c r="E186" s="160"/>
      <c r="F186" s="295" t="s">
        <v>320</v>
      </c>
      <c r="G186" s="295"/>
      <c r="H186" s="295"/>
      <c r="I186" s="295"/>
      <c r="J186" s="159"/>
      <c r="K186" s="160"/>
      <c r="L186" s="159"/>
      <c r="M186" s="159"/>
      <c r="N186" s="159"/>
      <c r="O186" s="159"/>
      <c r="P186" s="159"/>
      <c r="Q186" s="159"/>
      <c r="R186" s="161"/>
      <c r="T186" s="162"/>
      <c r="U186" s="159"/>
      <c r="V186" s="159"/>
      <c r="W186" s="159"/>
      <c r="X186" s="159"/>
      <c r="Y186" s="159"/>
      <c r="Z186" s="159"/>
      <c r="AA186" s="163"/>
      <c r="AT186" s="164" t="s">
        <v>269</v>
      </c>
      <c r="AU186" s="164" t="s">
        <v>90</v>
      </c>
      <c r="AV186" s="157" t="s">
        <v>83</v>
      </c>
      <c r="AW186" s="157" t="s">
        <v>32</v>
      </c>
      <c r="AX186" s="157" t="s">
        <v>75</v>
      </c>
      <c r="AY186" s="164" t="s">
        <v>148</v>
      </c>
    </row>
    <row r="187" spans="2:51" s="165" customFormat="1" ht="22.5" customHeight="1">
      <c r="B187" s="166"/>
      <c r="C187" s="167"/>
      <c r="D187" s="167"/>
      <c r="E187" s="168"/>
      <c r="F187" s="296" t="s">
        <v>328</v>
      </c>
      <c r="G187" s="296"/>
      <c r="H187" s="296"/>
      <c r="I187" s="296"/>
      <c r="J187" s="167"/>
      <c r="K187" s="169">
        <v>10.824</v>
      </c>
      <c r="L187" s="167"/>
      <c r="M187" s="167"/>
      <c r="N187" s="167"/>
      <c r="O187" s="167"/>
      <c r="P187" s="167"/>
      <c r="Q187" s="167"/>
      <c r="R187" s="170"/>
      <c r="T187" s="171"/>
      <c r="U187" s="167"/>
      <c r="V187" s="167"/>
      <c r="W187" s="167"/>
      <c r="X187" s="167"/>
      <c r="Y187" s="167"/>
      <c r="Z187" s="167"/>
      <c r="AA187" s="172"/>
      <c r="AT187" s="173" t="s">
        <v>269</v>
      </c>
      <c r="AU187" s="173" t="s">
        <v>90</v>
      </c>
      <c r="AV187" s="165" t="s">
        <v>90</v>
      </c>
      <c r="AW187" s="165" t="s">
        <v>32</v>
      </c>
      <c r="AX187" s="165" t="s">
        <v>75</v>
      </c>
      <c r="AY187" s="173" t="s">
        <v>148</v>
      </c>
    </row>
    <row r="188" spans="2:51" s="157" customFormat="1" ht="22.5" customHeight="1">
      <c r="B188" s="158"/>
      <c r="C188" s="159"/>
      <c r="D188" s="159"/>
      <c r="E188" s="160"/>
      <c r="F188" s="298" t="s">
        <v>329</v>
      </c>
      <c r="G188" s="298"/>
      <c r="H188" s="298"/>
      <c r="I188" s="298"/>
      <c r="J188" s="159"/>
      <c r="K188" s="160"/>
      <c r="L188" s="159"/>
      <c r="M188" s="159"/>
      <c r="N188" s="159"/>
      <c r="O188" s="159"/>
      <c r="P188" s="159"/>
      <c r="Q188" s="159"/>
      <c r="R188" s="161"/>
      <c r="T188" s="162"/>
      <c r="U188" s="159"/>
      <c r="V188" s="159"/>
      <c r="W188" s="159"/>
      <c r="X188" s="159"/>
      <c r="Y188" s="159"/>
      <c r="Z188" s="159"/>
      <c r="AA188" s="163"/>
      <c r="AT188" s="164" t="s">
        <v>269</v>
      </c>
      <c r="AU188" s="164" t="s">
        <v>90</v>
      </c>
      <c r="AV188" s="157" t="s">
        <v>83</v>
      </c>
      <c r="AW188" s="157" t="s">
        <v>32</v>
      </c>
      <c r="AX188" s="157" t="s">
        <v>75</v>
      </c>
      <c r="AY188" s="164" t="s">
        <v>148</v>
      </c>
    </row>
    <row r="189" spans="2:51" s="165" customFormat="1" ht="22.5" customHeight="1">
      <c r="B189" s="166"/>
      <c r="C189" s="167"/>
      <c r="D189" s="167"/>
      <c r="E189" s="168"/>
      <c r="F189" s="296" t="s">
        <v>330</v>
      </c>
      <c r="G189" s="296"/>
      <c r="H189" s="296"/>
      <c r="I189" s="296"/>
      <c r="J189" s="167"/>
      <c r="K189" s="169">
        <v>17.536</v>
      </c>
      <c r="L189" s="167"/>
      <c r="M189" s="167"/>
      <c r="N189" s="167"/>
      <c r="O189" s="167"/>
      <c r="P189" s="167"/>
      <c r="Q189" s="167"/>
      <c r="R189" s="170"/>
      <c r="T189" s="171"/>
      <c r="U189" s="167"/>
      <c r="V189" s="167"/>
      <c r="W189" s="167"/>
      <c r="X189" s="167"/>
      <c r="Y189" s="167"/>
      <c r="Z189" s="167"/>
      <c r="AA189" s="172"/>
      <c r="AT189" s="173" t="s">
        <v>269</v>
      </c>
      <c r="AU189" s="173" t="s">
        <v>90</v>
      </c>
      <c r="AV189" s="165" t="s">
        <v>90</v>
      </c>
      <c r="AW189" s="165" t="s">
        <v>32</v>
      </c>
      <c r="AX189" s="165" t="s">
        <v>75</v>
      </c>
      <c r="AY189" s="173" t="s">
        <v>148</v>
      </c>
    </row>
    <row r="190" spans="2:51" s="165" customFormat="1" ht="22.5" customHeight="1">
      <c r="B190" s="166"/>
      <c r="C190" s="167"/>
      <c r="D190" s="167"/>
      <c r="E190" s="168"/>
      <c r="F190" s="296" t="s">
        <v>331</v>
      </c>
      <c r="G190" s="296"/>
      <c r="H190" s="296"/>
      <c r="I190" s="296"/>
      <c r="J190" s="167"/>
      <c r="K190" s="169">
        <v>-1.773</v>
      </c>
      <c r="L190" s="167"/>
      <c r="M190" s="167"/>
      <c r="N190" s="167"/>
      <c r="O190" s="167"/>
      <c r="P190" s="167"/>
      <c r="Q190" s="167"/>
      <c r="R190" s="170"/>
      <c r="T190" s="171"/>
      <c r="U190" s="167"/>
      <c r="V190" s="167"/>
      <c r="W190" s="167"/>
      <c r="X190" s="167"/>
      <c r="Y190" s="167"/>
      <c r="Z190" s="167"/>
      <c r="AA190" s="172"/>
      <c r="AT190" s="173" t="s">
        <v>269</v>
      </c>
      <c r="AU190" s="173" t="s">
        <v>90</v>
      </c>
      <c r="AV190" s="165" t="s">
        <v>90</v>
      </c>
      <c r="AW190" s="165" t="s">
        <v>32</v>
      </c>
      <c r="AX190" s="165" t="s">
        <v>75</v>
      </c>
      <c r="AY190" s="173" t="s">
        <v>148</v>
      </c>
    </row>
    <row r="191" spans="2:51" s="183" customFormat="1" ht="22.5" customHeight="1">
      <c r="B191" s="184"/>
      <c r="C191" s="185"/>
      <c r="D191" s="185"/>
      <c r="E191" s="186"/>
      <c r="F191" s="299" t="s">
        <v>281</v>
      </c>
      <c r="G191" s="299"/>
      <c r="H191" s="299"/>
      <c r="I191" s="299"/>
      <c r="J191" s="185"/>
      <c r="K191" s="187">
        <v>26.587</v>
      </c>
      <c r="L191" s="185"/>
      <c r="M191" s="185"/>
      <c r="N191" s="185"/>
      <c r="O191" s="185"/>
      <c r="P191" s="185"/>
      <c r="Q191" s="185"/>
      <c r="R191" s="188"/>
      <c r="T191" s="189"/>
      <c r="U191" s="185"/>
      <c r="V191" s="185"/>
      <c r="W191" s="185"/>
      <c r="X191" s="185"/>
      <c r="Y191" s="185"/>
      <c r="Z191" s="185"/>
      <c r="AA191" s="190"/>
      <c r="AT191" s="191" t="s">
        <v>269</v>
      </c>
      <c r="AU191" s="191" t="s">
        <v>90</v>
      </c>
      <c r="AV191" s="183" t="s">
        <v>147</v>
      </c>
      <c r="AW191" s="183" t="s">
        <v>32</v>
      </c>
      <c r="AX191" s="183" t="s">
        <v>83</v>
      </c>
      <c r="AY191" s="191" t="s">
        <v>148</v>
      </c>
    </row>
    <row r="192" spans="2:65" s="23" customFormat="1" ht="29.25" customHeight="1">
      <c r="B192" s="146"/>
      <c r="C192" s="147" t="s">
        <v>10</v>
      </c>
      <c r="D192" s="147" t="s">
        <v>149</v>
      </c>
      <c r="E192" s="148" t="s">
        <v>332</v>
      </c>
      <c r="F192" s="291" t="s">
        <v>333</v>
      </c>
      <c r="G192" s="291"/>
      <c r="H192" s="291"/>
      <c r="I192" s="291"/>
      <c r="J192" s="149" t="s">
        <v>266</v>
      </c>
      <c r="K192" s="150">
        <v>0.188</v>
      </c>
      <c r="L192" s="292"/>
      <c r="M192" s="292"/>
      <c r="N192" s="292">
        <f>ROUND(L192*K192,2)</f>
        <v>0</v>
      </c>
      <c r="O192" s="292"/>
      <c r="P192" s="292"/>
      <c r="Q192" s="292"/>
      <c r="R192" s="151"/>
      <c r="T192" s="152"/>
      <c r="U192" s="34" t="s">
        <v>40</v>
      </c>
      <c r="V192" s="153">
        <v>6.77</v>
      </c>
      <c r="W192" s="153">
        <f>V192*K192</f>
        <v>1.27276</v>
      </c>
      <c r="X192" s="153">
        <v>1.9430200000000002</v>
      </c>
      <c r="Y192" s="153">
        <f>X192*K192</f>
        <v>0.36528776</v>
      </c>
      <c r="Z192" s="153">
        <v>0</v>
      </c>
      <c r="AA192" s="154">
        <f>Z192*K192</f>
        <v>0</v>
      </c>
      <c r="AR192" s="9" t="s">
        <v>147</v>
      </c>
      <c r="AT192" s="9" t="s">
        <v>149</v>
      </c>
      <c r="AU192" s="9" t="s">
        <v>90</v>
      </c>
      <c r="AY192" s="9" t="s">
        <v>148</v>
      </c>
      <c r="BE192" s="155">
        <f>IF(U192="základní",N192,0)</f>
        <v>0</v>
      </c>
      <c r="BF192" s="155">
        <f>IF(U192="snížená",N192,0)</f>
        <v>0</v>
      </c>
      <c r="BG192" s="155">
        <f>IF(U192="zákl. přenesená",N192,0)</f>
        <v>0</v>
      </c>
      <c r="BH192" s="155">
        <f>IF(U192="sníž. přenesená",N192,0)</f>
        <v>0</v>
      </c>
      <c r="BI192" s="155">
        <f>IF(U192="nulová",N192,0)</f>
        <v>0</v>
      </c>
      <c r="BJ192" s="9" t="s">
        <v>83</v>
      </c>
      <c r="BK192" s="155">
        <f>ROUND(L192*K192,2)</f>
        <v>0</v>
      </c>
      <c r="BL192" s="9" t="s">
        <v>147</v>
      </c>
      <c r="BM192" s="9" t="s">
        <v>334</v>
      </c>
    </row>
    <row r="193" spans="2:51" s="157" customFormat="1" ht="22.5" customHeight="1">
      <c r="B193" s="158"/>
      <c r="C193" s="159"/>
      <c r="D193" s="159"/>
      <c r="E193" s="160"/>
      <c r="F193" s="295" t="s">
        <v>320</v>
      </c>
      <c r="G193" s="295"/>
      <c r="H193" s="295"/>
      <c r="I193" s="295"/>
      <c r="J193" s="159"/>
      <c r="K193" s="160"/>
      <c r="L193" s="159"/>
      <c r="M193" s="159"/>
      <c r="N193" s="159"/>
      <c r="O193" s="159"/>
      <c r="P193" s="159"/>
      <c r="Q193" s="159"/>
      <c r="R193" s="161"/>
      <c r="T193" s="162"/>
      <c r="U193" s="159"/>
      <c r="V193" s="159"/>
      <c r="W193" s="159"/>
      <c r="X193" s="159"/>
      <c r="Y193" s="159"/>
      <c r="Z193" s="159"/>
      <c r="AA193" s="163"/>
      <c r="AT193" s="164" t="s">
        <v>269</v>
      </c>
      <c r="AU193" s="164" t="s">
        <v>90</v>
      </c>
      <c r="AV193" s="157" t="s">
        <v>83</v>
      </c>
      <c r="AW193" s="157" t="s">
        <v>32</v>
      </c>
      <c r="AX193" s="157" t="s">
        <v>75</v>
      </c>
      <c r="AY193" s="164" t="s">
        <v>148</v>
      </c>
    </row>
    <row r="194" spans="2:51" s="165" customFormat="1" ht="22.5" customHeight="1">
      <c r="B194" s="166"/>
      <c r="C194" s="167"/>
      <c r="D194" s="167"/>
      <c r="E194" s="168"/>
      <c r="F194" s="296" t="s">
        <v>335</v>
      </c>
      <c r="G194" s="296"/>
      <c r="H194" s="296"/>
      <c r="I194" s="296"/>
      <c r="J194" s="167"/>
      <c r="K194" s="169">
        <v>0.113</v>
      </c>
      <c r="L194" s="167"/>
      <c r="M194" s="167"/>
      <c r="N194" s="167"/>
      <c r="O194" s="167"/>
      <c r="P194" s="167"/>
      <c r="Q194" s="167"/>
      <c r="R194" s="170"/>
      <c r="T194" s="171"/>
      <c r="U194" s="167"/>
      <c r="V194" s="167"/>
      <c r="W194" s="167"/>
      <c r="X194" s="167"/>
      <c r="Y194" s="167"/>
      <c r="Z194" s="167"/>
      <c r="AA194" s="172"/>
      <c r="AT194" s="173" t="s">
        <v>269</v>
      </c>
      <c r="AU194" s="173" t="s">
        <v>90</v>
      </c>
      <c r="AV194" s="165" t="s">
        <v>90</v>
      </c>
      <c r="AW194" s="165" t="s">
        <v>32</v>
      </c>
      <c r="AX194" s="165" t="s">
        <v>75</v>
      </c>
      <c r="AY194" s="173" t="s">
        <v>148</v>
      </c>
    </row>
    <row r="195" spans="2:51" s="165" customFormat="1" ht="22.5" customHeight="1">
      <c r="B195" s="166"/>
      <c r="C195" s="167"/>
      <c r="D195" s="167"/>
      <c r="E195" s="168"/>
      <c r="F195" s="296" t="s">
        <v>336</v>
      </c>
      <c r="G195" s="296"/>
      <c r="H195" s="296"/>
      <c r="I195" s="296"/>
      <c r="J195" s="167"/>
      <c r="K195" s="169">
        <v>0.075</v>
      </c>
      <c r="L195" s="167"/>
      <c r="M195" s="167"/>
      <c r="N195" s="167"/>
      <c r="O195" s="167"/>
      <c r="P195" s="167"/>
      <c r="Q195" s="167"/>
      <c r="R195" s="170"/>
      <c r="T195" s="171"/>
      <c r="U195" s="167"/>
      <c r="V195" s="167"/>
      <c r="W195" s="167"/>
      <c r="X195" s="167"/>
      <c r="Y195" s="167"/>
      <c r="Z195" s="167"/>
      <c r="AA195" s="172"/>
      <c r="AT195" s="173" t="s">
        <v>269</v>
      </c>
      <c r="AU195" s="173" t="s">
        <v>90</v>
      </c>
      <c r="AV195" s="165" t="s">
        <v>90</v>
      </c>
      <c r="AW195" s="165" t="s">
        <v>32</v>
      </c>
      <c r="AX195" s="165" t="s">
        <v>75</v>
      </c>
      <c r="AY195" s="173" t="s">
        <v>148</v>
      </c>
    </row>
    <row r="196" spans="2:51" s="183" customFormat="1" ht="22.5" customHeight="1">
      <c r="B196" s="184"/>
      <c r="C196" s="185"/>
      <c r="D196" s="185"/>
      <c r="E196" s="186"/>
      <c r="F196" s="299" t="s">
        <v>281</v>
      </c>
      <c r="G196" s="299"/>
      <c r="H196" s="299"/>
      <c r="I196" s="299"/>
      <c r="J196" s="185"/>
      <c r="K196" s="187">
        <v>0.188</v>
      </c>
      <c r="L196" s="185"/>
      <c r="M196" s="185"/>
      <c r="N196" s="185"/>
      <c r="O196" s="185"/>
      <c r="P196" s="185"/>
      <c r="Q196" s="185"/>
      <c r="R196" s="188"/>
      <c r="T196" s="189"/>
      <c r="U196" s="185"/>
      <c r="V196" s="185"/>
      <c r="W196" s="185"/>
      <c r="X196" s="185"/>
      <c r="Y196" s="185"/>
      <c r="Z196" s="185"/>
      <c r="AA196" s="190"/>
      <c r="AT196" s="191" t="s">
        <v>269</v>
      </c>
      <c r="AU196" s="191" t="s">
        <v>90</v>
      </c>
      <c r="AV196" s="183" t="s">
        <v>147</v>
      </c>
      <c r="AW196" s="183" t="s">
        <v>32</v>
      </c>
      <c r="AX196" s="183" t="s">
        <v>83</v>
      </c>
      <c r="AY196" s="191" t="s">
        <v>148</v>
      </c>
    </row>
    <row r="197" spans="2:65" s="23" customFormat="1" ht="31.5" customHeight="1">
      <c r="B197" s="146"/>
      <c r="C197" s="147" t="s">
        <v>337</v>
      </c>
      <c r="D197" s="147" t="s">
        <v>149</v>
      </c>
      <c r="E197" s="148" t="s">
        <v>338</v>
      </c>
      <c r="F197" s="291" t="s">
        <v>339</v>
      </c>
      <c r="G197" s="291"/>
      <c r="H197" s="291"/>
      <c r="I197" s="291"/>
      <c r="J197" s="149" t="s">
        <v>300</v>
      </c>
      <c r="K197" s="150">
        <v>0.138</v>
      </c>
      <c r="L197" s="292"/>
      <c r="M197" s="292"/>
      <c r="N197" s="292">
        <f>ROUND(L197*K197,2)</f>
        <v>0</v>
      </c>
      <c r="O197" s="292"/>
      <c r="P197" s="292"/>
      <c r="Q197" s="292"/>
      <c r="R197" s="151"/>
      <c r="T197" s="152"/>
      <c r="U197" s="34" t="s">
        <v>40</v>
      </c>
      <c r="V197" s="153">
        <v>36.9</v>
      </c>
      <c r="W197" s="153">
        <f>V197*K197</f>
        <v>5.0922</v>
      </c>
      <c r="X197" s="153">
        <v>1.09</v>
      </c>
      <c r="Y197" s="153">
        <f>X197*K197</f>
        <v>0.15042000000000003</v>
      </c>
      <c r="Z197" s="153">
        <v>0</v>
      </c>
      <c r="AA197" s="154">
        <f>Z197*K197</f>
        <v>0</v>
      </c>
      <c r="AR197" s="9" t="s">
        <v>147</v>
      </c>
      <c r="AT197" s="9" t="s">
        <v>149</v>
      </c>
      <c r="AU197" s="9" t="s">
        <v>90</v>
      </c>
      <c r="AY197" s="9" t="s">
        <v>148</v>
      </c>
      <c r="BE197" s="155">
        <f>IF(U197="základní",N197,0)</f>
        <v>0</v>
      </c>
      <c r="BF197" s="155">
        <f>IF(U197="snížená",N197,0)</f>
        <v>0</v>
      </c>
      <c r="BG197" s="155">
        <f>IF(U197="zákl. přenesená",N197,0)</f>
        <v>0</v>
      </c>
      <c r="BH197" s="155">
        <f>IF(U197="sníž. přenesená",N197,0)</f>
        <v>0</v>
      </c>
      <c r="BI197" s="155">
        <f>IF(U197="nulová",N197,0)</f>
        <v>0</v>
      </c>
      <c r="BJ197" s="9" t="s">
        <v>83</v>
      </c>
      <c r="BK197" s="155">
        <f>ROUND(L197*K197,2)</f>
        <v>0</v>
      </c>
      <c r="BL197" s="9" t="s">
        <v>147</v>
      </c>
      <c r="BM197" s="9" t="s">
        <v>340</v>
      </c>
    </row>
    <row r="198" spans="2:51" s="157" customFormat="1" ht="22.5" customHeight="1">
      <c r="B198" s="158"/>
      <c r="C198" s="159"/>
      <c r="D198" s="159"/>
      <c r="E198" s="160"/>
      <c r="F198" s="295" t="s">
        <v>320</v>
      </c>
      <c r="G198" s="295"/>
      <c r="H198" s="295"/>
      <c r="I198" s="295"/>
      <c r="J198" s="159"/>
      <c r="K198" s="160"/>
      <c r="L198" s="159"/>
      <c r="M198" s="159"/>
      <c r="N198" s="159"/>
      <c r="O198" s="159"/>
      <c r="P198" s="159"/>
      <c r="Q198" s="159"/>
      <c r="R198" s="161"/>
      <c r="T198" s="162"/>
      <c r="U198" s="159"/>
      <c r="V198" s="159"/>
      <c r="W198" s="159"/>
      <c r="X198" s="159"/>
      <c r="Y198" s="159"/>
      <c r="Z198" s="159"/>
      <c r="AA198" s="163"/>
      <c r="AT198" s="164" t="s">
        <v>269</v>
      </c>
      <c r="AU198" s="164" t="s">
        <v>90</v>
      </c>
      <c r="AV198" s="157" t="s">
        <v>83</v>
      </c>
      <c r="AW198" s="157" t="s">
        <v>32</v>
      </c>
      <c r="AX198" s="157" t="s">
        <v>75</v>
      </c>
      <c r="AY198" s="164" t="s">
        <v>148</v>
      </c>
    </row>
    <row r="199" spans="2:51" s="165" customFormat="1" ht="22.5" customHeight="1">
      <c r="B199" s="166"/>
      <c r="C199" s="167"/>
      <c r="D199" s="167"/>
      <c r="E199" s="168"/>
      <c r="F199" s="296" t="s">
        <v>341</v>
      </c>
      <c r="G199" s="296"/>
      <c r="H199" s="296"/>
      <c r="I199" s="296"/>
      <c r="J199" s="167"/>
      <c r="K199" s="169">
        <v>0.138</v>
      </c>
      <c r="L199" s="167"/>
      <c r="M199" s="167"/>
      <c r="N199" s="167"/>
      <c r="O199" s="167"/>
      <c r="P199" s="167"/>
      <c r="Q199" s="167"/>
      <c r="R199" s="170"/>
      <c r="T199" s="171"/>
      <c r="U199" s="167"/>
      <c r="V199" s="167"/>
      <c r="W199" s="167"/>
      <c r="X199" s="167"/>
      <c r="Y199" s="167"/>
      <c r="Z199" s="167"/>
      <c r="AA199" s="172"/>
      <c r="AT199" s="173" t="s">
        <v>269</v>
      </c>
      <c r="AU199" s="173" t="s">
        <v>90</v>
      </c>
      <c r="AV199" s="165" t="s">
        <v>90</v>
      </c>
      <c r="AW199" s="165" t="s">
        <v>32</v>
      </c>
      <c r="AX199" s="165" t="s">
        <v>83</v>
      </c>
      <c r="AY199" s="173" t="s">
        <v>148</v>
      </c>
    </row>
    <row r="200" spans="2:65" s="23" customFormat="1" ht="44.25" customHeight="1">
      <c r="B200" s="146"/>
      <c r="C200" s="147" t="s">
        <v>342</v>
      </c>
      <c r="D200" s="147" t="s">
        <v>149</v>
      </c>
      <c r="E200" s="148" t="s">
        <v>343</v>
      </c>
      <c r="F200" s="291" t="s">
        <v>344</v>
      </c>
      <c r="G200" s="291"/>
      <c r="H200" s="291"/>
      <c r="I200" s="291"/>
      <c r="J200" s="149" t="s">
        <v>172</v>
      </c>
      <c r="K200" s="150">
        <v>142.357</v>
      </c>
      <c r="L200" s="292"/>
      <c r="M200" s="292"/>
      <c r="N200" s="292">
        <f>ROUND(L200*K200,2)</f>
        <v>0</v>
      </c>
      <c r="O200" s="292"/>
      <c r="P200" s="292"/>
      <c r="Q200" s="292"/>
      <c r="R200" s="151"/>
      <c r="T200" s="152"/>
      <c r="U200" s="34" t="s">
        <v>40</v>
      </c>
      <c r="V200" s="153">
        <v>0.7090000000000001</v>
      </c>
      <c r="W200" s="153">
        <f>V200*K200</f>
        <v>100.93111300000001</v>
      </c>
      <c r="X200" s="153">
        <v>0.17517000000000002</v>
      </c>
      <c r="Y200" s="153">
        <f>X200*K200</f>
        <v>24.93667569</v>
      </c>
      <c r="Z200" s="153">
        <v>0</v>
      </c>
      <c r="AA200" s="154">
        <f>Z200*K200</f>
        <v>0</v>
      </c>
      <c r="AR200" s="9" t="s">
        <v>147</v>
      </c>
      <c r="AT200" s="9" t="s">
        <v>149</v>
      </c>
      <c r="AU200" s="9" t="s">
        <v>90</v>
      </c>
      <c r="AY200" s="9" t="s">
        <v>148</v>
      </c>
      <c r="BE200" s="155">
        <f>IF(U200="základní",N200,0)</f>
        <v>0</v>
      </c>
      <c r="BF200" s="155">
        <f>IF(U200="snížená",N200,0)</f>
        <v>0</v>
      </c>
      <c r="BG200" s="155">
        <f>IF(U200="zákl. přenesená",N200,0)</f>
        <v>0</v>
      </c>
      <c r="BH200" s="155">
        <f>IF(U200="sníž. přenesená",N200,0)</f>
        <v>0</v>
      </c>
      <c r="BI200" s="155">
        <f>IF(U200="nulová",N200,0)</f>
        <v>0</v>
      </c>
      <c r="BJ200" s="9" t="s">
        <v>83</v>
      </c>
      <c r="BK200" s="155">
        <f>ROUND(L200*K200,2)</f>
        <v>0</v>
      </c>
      <c r="BL200" s="9" t="s">
        <v>147</v>
      </c>
      <c r="BM200" s="9" t="s">
        <v>345</v>
      </c>
    </row>
    <row r="201" spans="2:51" s="157" customFormat="1" ht="22.5" customHeight="1">
      <c r="B201" s="158"/>
      <c r="C201" s="159"/>
      <c r="D201" s="159"/>
      <c r="E201" s="160"/>
      <c r="F201" s="295" t="s">
        <v>320</v>
      </c>
      <c r="G201" s="295"/>
      <c r="H201" s="295"/>
      <c r="I201" s="295"/>
      <c r="J201" s="159"/>
      <c r="K201" s="160"/>
      <c r="L201" s="159"/>
      <c r="M201" s="159"/>
      <c r="N201" s="159"/>
      <c r="O201" s="159"/>
      <c r="P201" s="159"/>
      <c r="Q201" s="159"/>
      <c r="R201" s="161"/>
      <c r="T201" s="162"/>
      <c r="U201" s="159"/>
      <c r="V201" s="159"/>
      <c r="W201" s="159"/>
      <c r="X201" s="159"/>
      <c r="Y201" s="159"/>
      <c r="Z201" s="159"/>
      <c r="AA201" s="163"/>
      <c r="AT201" s="164" t="s">
        <v>269</v>
      </c>
      <c r="AU201" s="164" t="s">
        <v>90</v>
      </c>
      <c r="AV201" s="157" t="s">
        <v>83</v>
      </c>
      <c r="AW201" s="157" t="s">
        <v>32</v>
      </c>
      <c r="AX201" s="157" t="s">
        <v>75</v>
      </c>
      <c r="AY201" s="164" t="s">
        <v>148</v>
      </c>
    </row>
    <row r="202" spans="2:51" s="165" customFormat="1" ht="22.5" customHeight="1">
      <c r="B202" s="166"/>
      <c r="C202" s="167"/>
      <c r="D202" s="167"/>
      <c r="E202" s="168"/>
      <c r="F202" s="296" t="s">
        <v>346</v>
      </c>
      <c r="G202" s="296"/>
      <c r="H202" s="296"/>
      <c r="I202" s="296"/>
      <c r="J202" s="167"/>
      <c r="K202" s="169">
        <v>6.48</v>
      </c>
      <c r="L202" s="167"/>
      <c r="M202" s="167"/>
      <c r="N202" s="167"/>
      <c r="O202" s="167"/>
      <c r="P202" s="167"/>
      <c r="Q202" s="167"/>
      <c r="R202" s="170"/>
      <c r="T202" s="171"/>
      <c r="U202" s="167"/>
      <c r="V202" s="167"/>
      <c r="W202" s="167"/>
      <c r="X202" s="167"/>
      <c r="Y202" s="167"/>
      <c r="Z202" s="167"/>
      <c r="AA202" s="172"/>
      <c r="AT202" s="173" t="s">
        <v>269</v>
      </c>
      <c r="AU202" s="173" t="s">
        <v>90</v>
      </c>
      <c r="AV202" s="165" t="s">
        <v>90</v>
      </c>
      <c r="AW202" s="165" t="s">
        <v>32</v>
      </c>
      <c r="AX202" s="165" t="s">
        <v>75</v>
      </c>
      <c r="AY202" s="173" t="s">
        <v>148</v>
      </c>
    </row>
    <row r="203" spans="2:51" s="157" customFormat="1" ht="22.5" customHeight="1">
      <c r="B203" s="158"/>
      <c r="C203" s="159"/>
      <c r="D203" s="159"/>
      <c r="E203" s="160"/>
      <c r="F203" s="298" t="s">
        <v>329</v>
      </c>
      <c r="G203" s="298"/>
      <c r="H203" s="298"/>
      <c r="I203" s="298"/>
      <c r="J203" s="159"/>
      <c r="K203" s="160"/>
      <c r="L203" s="159"/>
      <c r="M203" s="159"/>
      <c r="N203" s="159"/>
      <c r="O203" s="159"/>
      <c r="P203" s="159"/>
      <c r="Q203" s="159"/>
      <c r="R203" s="161"/>
      <c r="T203" s="162"/>
      <c r="U203" s="159"/>
      <c r="V203" s="159"/>
      <c r="W203" s="159"/>
      <c r="X203" s="159"/>
      <c r="Y203" s="159"/>
      <c r="Z203" s="159"/>
      <c r="AA203" s="163"/>
      <c r="AT203" s="164" t="s">
        <v>269</v>
      </c>
      <c r="AU203" s="164" t="s">
        <v>90</v>
      </c>
      <c r="AV203" s="157" t="s">
        <v>83</v>
      </c>
      <c r="AW203" s="157" t="s">
        <v>32</v>
      </c>
      <c r="AX203" s="157" t="s">
        <v>75</v>
      </c>
      <c r="AY203" s="164" t="s">
        <v>148</v>
      </c>
    </row>
    <row r="204" spans="2:51" s="165" customFormat="1" ht="22.5" customHeight="1">
      <c r="B204" s="166"/>
      <c r="C204" s="167"/>
      <c r="D204" s="167"/>
      <c r="E204" s="168"/>
      <c r="F204" s="296" t="s">
        <v>347</v>
      </c>
      <c r="G204" s="296"/>
      <c r="H204" s="296"/>
      <c r="I204" s="296"/>
      <c r="J204" s="167"/>
      <c r="K204" s="169">
        <v>10.19</v>
      </c>
      <c r="L204" s="167"/>
      <c r="M204" s="167"/>
      <c r="N204" s="167"/>
      <c r="O204" s="167"/>
      <c r="P204" s="167"/>
      <c r="Q204" s="167"/>
      <c r="R204" s="170"/>
      <c r="T204" s="171"/>
      <c r="U204" s="167"/>
      <c r="V204" s="167"/>
      <c r="W204" s="167"/>
      <c r="X204" s="167"/>
      <c r="Y204" s="167"/>
      <c r="Z204" s="167"/>
      <c r="AA204" s="172"/>
      <c r="AT204" s="173" t="s">
        <v>269</v>
      </c>
      <c r="AU204" s="173" t="s">
        <v>90</v>
      </c>
      <c r="AV204" s="165" t="s">
        <v>90</v>
      </c>
      <c r="AW204" s="165" t="s">
        <v>32</v>
      </c>
      <c r="AX204" s="165" t="s">
        <v>75</v>
      </c>
      <c r="AY204" s="173" t="s">
        <v>148</v>
      </c>
    </row>
    <row r="205" spans="2:51" s="165" customFormat="1" ht="22.5" customHeight="1">
      <c r="B205" s="166"/>
      <c r="C205" s="167"/>
      <c r="D205" s="167"/>
      <c r="E205" s="168"/>
      <c r="F205" s="296" t="s">
        <v>348</v>
      </c>
      <c r="G205" s="296"/>
      <c r="H205" s="296"/>
      <c r="I205" s="296"/>
      <c r="J205" s="167"/>
      <c r="K205" s="169">
        <v>55.296</v>
      </c>
      <c r="L205" s="167"/>
      <c r="M205" s="167"/>
      <c r="N205" s="167"/>
      <c r="O205" s="167"/>
      <c r="P205" s="167"/>
      <c r="Q205" s="167"/>
      <c r="R205" s="170"/>
      <c r="T205" s="171"/>
      <c r="U205" s="167"/>
      <c r="V205" s="167"/>
      <c r="W205" s="167"/>
      <c r="X205" s="167"/>
      <c r="Y205" s="167"/>
      <c r="Z205" s="167"/>
      <c r="AA205" s="172"/>
      <c r="AT205" s="173" t="s">
        <v>269</v>
      </c>
      <c r="AU205" s="173" t="s">
        <v>90</v>
      </c>
      <c r="AV205" s="165" t="s">
        <v>90</v>
      </c>
      <c r="AW205" s="165" t="s">
        <v>32</v>
      </c>
      <c r="AX205" s="165" t="s">
        <v>75</v>
      </c>
      <c r="AY205" s="173" t="s">
        <v>148</v>
      </c>
    </row>
    <row r="206" spans="2:51" s="165" customFormat="1" ht="22.5" customHeight="1">
      <c r="B206" s="166"/>
      <c r="C206" s="167"/>
      <c r="D206" s="167"/>
      <c r="E206" s="168"/>
      <c r="F206" s="296" t="s">
        <v>349</v>
      </c>
      <c r="G206" s="296"/>
      <c r="H206" s="296"/>
      <c r="I206" s="296"/>
      <c r="J206" s="167"/>
      <c r="K206" s="169">
        <v>52.224</v>
      </c>
      <c r="L206" s="167"/>
      <c r="M206" s="167"/>
      <c r="N206" s="167"/>
      <c r="O206" s="167"/>
      <c r="P206" s="167"/>
      <c r="Q206" s="167"/>
      <c r="R206" s="170"/>
      <c r="T206" s="171"/>
      <c r="U206" s="167"/>
      <c r="V206" s="167"/>
      <c r="W206" s="167"/>
      <c r="X206" s="167"/>
      <c r="Y206" s="167"/>
      <c r="Z206" s="167"/>
      <c r="AA206" s="172"/>
      <c r="AT206" s="173" t="s">
        <v>269</v>
      </c>
      <c r="AU206" s="173" t="s">
        <v>90</v>
      </c>
      <c r="AV206" s="165" t="s">
        <v>90</v>
      </c>
      <c r="AW206" s="165" t="s">
        <v>32</v>
      </c>
      <c r="AX206" s="165" t="s">
        <v>75</v>
      </c>
      <c r="AY206" s="173" t="s">
        <v>148</v>
      </c>
    </row>
    <row r="207" spans="2:51" s="165" customFormat="1" ht="22.5" customHeight="1">
      <c r="B207" s="166"/>
      <c r="C207" s="167"/>
      <c r="D207" s="167"/>
      <c r="E207" s="168"/>
      <c r="F207" s="296" t="s">
        <v>350</v>
      </c>
      <c r="G207" s="296"/>
      <c r="H207" s="296"/>
      <c r="I207" s="296"/>
      <c r="J207" s="167"/>
      <c r="K207" s="169">
        <v>-4.587</v>
      </c>
      <c r="L207" s="167"/>
      <c r="M207" s="167"/>
      <c r="N207" s="167"/>
      <c r="O207" s="167"/>
      <c r="P207" s="167"/>
      <c r="Q207" s="167"/>
      <c r="R207" s="170"/>
      <c r="T207" s="171"/>
      <c r="U207" s="167"/>
      <c r="V207" s="167"/>
      <c r="W207" s="167"/>
      <c r="X207" s="167"/>
      <c r="Y207" s="167"/>
      <c r="Z207" s="167"/>
      <c r="AA207" s="172"/>
      <c r="AT207" s="173" t="s">
        <v>269</v>
      </c>
      <c r="AU207" s="173" t="s">
        <v>90</v>
      </c>
      <c r="AV207" s="165" t="s">
        <v>90</v>
      </c>
      <c r="AW207" s="165" t="s">
        <v>32</v>
      </c>
      <c r="AX207" s="165" t="s">
        <v>75</v>
      </c>
      <c r="AY207" s="173" t="s">
        <v>148</v>
      </c>
    </row>
    <row r="208" spans="2:51" s="165" customFormat="1" ht="22.5" customHeight="1">
      <c r="B208" s="166"/>
      <c r="C208" s="167"/>
      <c r="D208" s="167"/>
      <c r="E208" s="168"/>
      <c r="F208" s="296" t="s">
        <v>351</v>
      </c>
      <c r="G208" s="296"/>
      <c r="H208" s="296"/>
      <c r="I208" s="296"/>
      <c r="J208" s="167"/>
      <c r="K208" s="169">
        <v>-11.796</v>
      </c>
      <c r="L208" s="167"/>
      <c r="M208" s="167"/>
      <c r="N208" s="167"/>
      <c r="O208" s="167"/>
      <c r="P208" s="167"/>
      <c r="Q208" s="167"/>
      <c r="R208" s="170"/>
      <c r="T208" s="171"/>
      <c r="U208" s="167"/>
      <c r="V208" s="167"/>
      <c r="W208" s="167"/>
      <c r="X208" s="167"/>
      <c r="Y208" s="167"/>
      <c r="Z208" s="167"/>
      <c r="AA208" s="172"/>
      <c r="AT208" s="173" t="s">
        <v>269</v>
      </c>
      <c r="AU208" s="173" t="s">
        <v>90</v>
      </c>
      <c r="AV208" s="165" t="s">
        <v>90</v>
      </c>
      <c r="AW208" s="165" t="s">
        <v>32</v>
      </c>
      <c r="AX208" s="165" t="s">
        <v>75</v>
      </c>
      <c r="AY208" s="173" t="s">
        <v>148</v>
      </c>
    </row>
    <row r="209" spans="2:51" s="157" customFormat="1" ht="22.5" customHeight="1">
      <c r="B209" s="158"/>
      <c r="C209" s="159"/>
      <c r="D209" s="159"/>
      <c r="E209" s="160"/>
      <c r="F209" s="298" t="s">
        <v>352</v>
      </c>
      <c r="G209" s="298"/>
      <c r="H209" s="298"/>
      <c r="I209" s="298"/>
      <c r="J209" s="159"/>
      <c r="K209" s="160"/>
      <c r="L209" s="159"/>
      <c r="M209" s="159"/>
      <c r="N209" s="159"/>
      <c r="O209" s="159"/>
      <c r="P209" s="159"/>
      <c r="Q209" s="159"/>
      <c r="R209" s="161"/>
      <c r="T209" s="162"/>
      <c r="U209" s="159"/>
      <c r="V209" s="159"/>
      <c r="W209" s="159"/>
      <c r="X209" s="159"/>
      <c r="Y209" s="159"/>
      <c r="Z209" s="159"/>
      <c r="AA209" s="163"/>
      <c r="AT209" s="164" t="s">
        <v>269</v>
      </c>
      <c r="AU209" s="164" t="s">
        <v>90</v>
      </c>
      <c r="AV209" s="157" t="s">
        <v>83</v>
      </c>
      <c r="AW209" s="157" t="s">
        <v>32</v>
      </c>
      <c r="AX209" s="157" t="s">
        <v>75</v>
      </c>
      <c r="AY209" s="164" t="s">
        <v>148</v>
      </c>
    </row>
    <row r="210" spans="2:51" s="165" customFormat="1" ht="22.5" customHeight="1">
      <c r="B210" s="166"/>
      <c r="C210" s="167"/>
      <c r="D210" s="167"/>
      <c r="E210" s="168"/>
      <c r="F210" s="296" t="s">
        <v>353</v>
      </c>
      <c r="G210" s="296"/>
      <c r="H210" s="296"/>
      <c r="I210" s="296"/>
      <c r="J210" s="167"/>
      <c r="K210" s="169">
        <v>40.8</v>
      </c>
      <c r="L210" s="167"/>
      <c r="M210" s="167"/>
      <c r="N210" s="167"/>
      <c r="O210" s="167"/>
      <c r="P210" s="167"/>
      <c r="Q210" s="167"/>
      <c r="R210" s="170"/>
      <c r="T210" s="171"/>
      <c r="U210" s="167"/>
      <c r="V210" s="167"/>
      <c r="W210" s="167"/>
      <c r="X210" s="167"/>
      <c r="Y210" s="167"/>
      <c r="Z210" s="167"/>
      <c r="AA210" s="172"/>
      <c r="AT210" s="173" t="s">
        <v>269</v>
      </c>
      <c r="AU210" s="173" t="s">
        <v>90</v>
      </c>
      <c r="AV210" s="165" t="s">
        <v>90</v>
      </c>
      <c r="AW210" s="165" t="s">
        <v>32</v>
      </c>
      <c r="AX210" s="165" t="s">
        <v>75</v>
      </c>
      <c r="AY210" s="173" t="s">
        <v>148</v>
      </c>
    </row>
    <row r="211" spans="2:51" s="165" customFormat="1" ht="22.5" customHeight="1">
      <c r="B211" s="166"/>
      <c r="C211" s="167"/>
      <c r="D211" s="167"/>
      <c r="E211" s="168"/>
      <c r="F211" s="296" t="s">
        <v>354</v>
      </c>
      <c r="G211" s="296"/>
      <c r="H211" s="296"/>
      <c r="I211" s="296"/>
      <c r="J211" s="167"/>
      <c r="K211" s="169">
        <v>-6.25</v>
      </c>
      <c r="L211" s="167"/>
      <c r="M211" s="167"/>
      <c r="N211" s="167"/>
      <c r="O211" s="167"/>
      <c r="P211" s="167"/>
      <c r="Q211" s="167"/>
      <c r="R211" s="170"/>
      <c r="T211" s="171"/>
      <c r="U211" s="167"/>
      <c r="V211" s="167"/>
      <c r="W211" s="167"/>
      <c r="X211" s="167"/>
      <c r="Y211" s="167"/>
      <c r="Z211" s="167"/>
      <c r="AA211" s="172"/>
      <c r="AT211" s="173" t="s">
        <v>269</v>
      </c>
      <c r="AU211" s="173" t="s">
        <v>90</v>
      </c>
      <c r="AV211" s="165" t="s">
        <v>90</v>
      </c>
      <c r="AW211" s="165" t="s">
        <v>32</v>
      </c>
      <c r="AX211" s="165" t="s">
        <v>75</v>
      </c>
      <c r="AY211" s="173" t="s">
        <v>148</v>
      </c>
    </row>
    <row r="212" spans="2:51" s="183" customFormat="1" ht="22.5" customHeight="1">
      <c r="B212" s="184"/>
      <c r="C212" s="185"/>
      <c r="D212" s="185"/>
      <c r="E212" s="186"/>
      <c r="F212" s="299" t="s">
        <v>281</v>
      </c>
      <c r="G212" s="299"/>
      <c r="H212" s="299"/>
      <c r="I212" s="299"/>
      <c r="J212" s="185"/>
      <c r="K212" s="187">
        <v>142.357</v>
      </c>
      <c r="L212" s="185"/>
      <c r="M212" s="185"/>
      <c r="N212" s="185"/>
      <c r="O212" s="185"/>
      <c r="P212" s="185"/>
      <c r="Q212" s="185"/>
      <c r="R212" s="188"/>
      <c r="T212" s="189"/>
      <c r="U212" s="185"/>
      <c r="V212" s="185"/>
      <c r="W212" s="185"/>
      <c r="X212" s="185"/>
      <c r="Y212" s="185"/>
      <c r="Z212" s="185"/>
      <c r="AA212" s="190"/>
      <c r="AT212" s="191" t="s">
        <v>269</v>
      </c>
      <c r="AU212" s="191" t="s">
        <v>90</v>
      </c>
      <c r="AV212" s="183" t="s">
        <v>147</v>
      </c>
      <c r="AW212" s="183" t="s">
        <v>32</v>
      </c>
      <c r="AX212" s="183" t="s">
        <v>83</v>
      </c>
      <c r="AY212" s="191" t="s">
        <v>148</v>
      </c>
    </row>
    <row r="213" spans="2:65" s="23" customFormat="1" ht="31.5" customHeight="1">
      <c r="B213" s="146"/>
      <c r="C213" s="147" t="s">
        <v>355</v>
      </c>
      <c r="D213" s="147" t="s">
        <v>149</v>
      </c>
      <c r="E213" s="148" t="s">
        <v>356</v>
      </c>
      <c r="F213" s="291" t="s">
        <v>357</v>
      </c>
      <c r="G213" s="291"/>
      <c r="H213" s="291"/>
      <c r="I213" s="291"/>
      <c r="J213" s="149" t="s">
        <v>172</v>
      </c>
      <c r="K213" s="150">
        <v>7.68</v>
      </c>
      <c r="L213" s="292"/>
      <c r="M213" s="292"/>
      <c r="N213" s="292">
        <f>ROUND(L213*K213,2)</f>
        <v>0</v>
      </c>
      <c r="O213" s="292"/>
      <c r="P213" s="292"/>
      <c r="Q213" s="292"/>
      <c r="R213" s="151"/>
      <c r="T213" s="152"/>
      <c r="U213" s="34" t="s">
        <v>40</v>
      </c>
      <c r="V213" s="153">
        <v>0.6780000000000002</v>
      </c>
      <c r="W213" s="153">
        <f>V213*K213</f>
        <v>5.207040000000001</v>
      </c>
      <c r="X213" s="153">
        <v>0.1434</v>
      </c>
      <c r="Y213" s="153">
        <f>X213*K213</f>
        <v>1.1013119999999998</v>
      </c>
      <c r="Z213" s="153">
        <v>0</v>
      </c>
      <c r="AA213" s="154">
        <f>Z213*K213</f>
        <v>0</v>
      </c>
      <c r="AR213" s="9" t="s">
        <v>147</v>
      </c>
      <c r="AT213" s="9" t="s">
        <v>149</v>
      </c>
      <c r="AU213" s="9" t="s">
        <v>90</v>
      </c>
      <c r="AY213" s="9" t="s">
        <v>148</v>
      </c>
      <c r="BE213" s="155">
        <f>IF(U213="základní",N213,0)</f>
        <v>0</v>
      </c>
      <c r="BF213" s="155">
        <f>IF(U213="snížená",N213,0)</f>
        <v>0</v>
      </c>
      <c r="BG213" s="155">
        <f>IF(U213="zákl. přenesená",N213,0)</f>
        <v>0</v>
      </c>
      <c r="BH213" s="155">
        <f>IF(U213="sníž. přenesená",N213,0)</f>
        <v>0</v>
      </c>
      <c r="BI213" s="155">
        <f>IF(U213="nulová",N213,0)</f>
        <v>0</v>
      </c>
      <c r="BJ213" s="9" t="s">
        <v>83</v>
      </c>
      <c r="BK213" s="155">
        <f>ROUND(L213*K213,2)</f>
        <v>0</v>
      </c>
      <c r="BL213" s="9" t="s">
        <v>147</v>
      </c>
      <c r="BM213" s="9" t="s">
        <v>358</v>
      </c>
    </row>
    <row r="214" spans="2:51" s="165" customFormat="1" ht="22.5" customHeight="1">
      <c r="B214" s="166"/>
      <c r="C214" s="167"/>
      <c r="D214" s="167"/>
      <c r="E214" s="168"/>
      <c r="F214" s="300" t="s">
        <v>359</v>
      </c>
      <c r="G214" s="300"/>
      <c r="H214" s="300"/>
      <c r="I214" s="300"/>
      <c r="J214" s="167"/>
      <c r="K214" s="169">
        <v>4.8</v>
      </c>
      <c r="L214" s="167"/>
      <c r="M214" s="167"/>
      <c r="N214" s="167"/>
      <c r="O214" s="167"/>
      <c r="P214" s="167"/>
      <c r="Q214" s="167"/>
      <c r="R214" s="170"/>
      <c r="T214" s="171"/>
      <c r="U214" s="167"/>
      <c r="V214" s="167"/>
      <c r="W214" s="167"/>
      <c r="X214" s="167"/>
      <c r="Y214" s="167"/>
      <c r="Z214" s="167"/>
      <c r="AA214" s="172"/>
      <c r="AT214" s="173" t="s">
        <v>269</v>
      </c>
      <c r="AU214" s="173" t="s">
        <v>90</v>
      </c>
      <c r="AV214" s="165" t="s">
        <v>90</v>
      </c>
      <c r="AW214" s="165" t="s">
        <v>32</v>
      </c>
      <c r="AX214" s="165" t="s">
        <v>75</v>
      </c>
      <c r="AY214" s="173" t="s">
        <v>148</v>
      </c>
    </row>
    <row r="215" spans="2:51" s="165" customFormat="1" ht="22.5" customHeight="1">
      <c r="B215" s="166"/>
      <c r="C215" s="167"/>
      <c r="D215" s="167"/>
      <c r="E215" s="168"/>
      <c r="F215" s="296" t="s">
        <v>360</v>
      </c>
      <c r="G215" s="296"/>
      <c r="H215" s="296"/>
      <c r="I215" s="296"/>
      <c r="J215" s="167"/>
      <c r="K215" s="169">
        <v>2.88</v>
      </c>
      <c r="L215" s="167"/>
      <c r="M215" s="167"/>
      <c r="N215" s="167"/>
      <c r="O215" s="167"/>
      <c r="P215" s="167"/>
      <c r="Q215" s="167"/>
      <c r="R215" s="170"/>
      <c r="T215" s="171"/>
      <c r="U215" s="167"/>
      <c r="V215" s="167"/>
      <c r="W215" s="167"/>
      <c r="X215" s="167"/>
      <c r="Y215" s="167"/>
      <c r="Z215" s="167"/>
      <c r="AA215" s="172"/>
      <c r="AT215" s="173" t="s">
        <v>269</v>
      </c>
      <c r="AU215" s="173" t="s">
        <v>90</v>
      </c>
      <c r="AV215" s="165" t="s">
        <v>90</v>
      </c>
      <c r="AW215" s="165" t="s">
        <v>32</v>
      </c>
      <c r="AX215" s="165" t="s">
        <v>75</v>
      </c>
      <c r="AY215" s="173" t="s">
        <v>148</v>
      </c>
    </row>
    <row r="216" spans="2:51" s="183" customFormat="1" ht="22.5" customHeight="1">
      <c r="B216" s="184"/>
      <c r="C216" s="185"/>
      <c r="D216" s="185"/>
      <c r="E216" s="186"/>
      <c r="F216" s="299" t="s">
        <v>281</v>
      </c>
      <c r="G216" s="299"/>
      <c r="H216" s="299"/>
      <c r="I216" s="299"/>
      <c r="J216" s="185"/>
      <c r="K216" s="187">
        <v>7.68</v>
      </c>
      <c r="L216" s="185"/>
      <c r="M216" s="185"/>
      <c r="N216" s="185"/>
      <c r="O216" s="185"/>
      <c r="P216" s="185"/>
      <c r="Q216" s="185"/>
      <c r="R216" s="188"/>
      <c r="T216" s="189"/>
      <c r="U216" s="185"/>
      <c r="V216" s="185"/>
      <c r="W216" s="185"/>
      <c r="X216" s="185"/>
      <c r="Y216" s="185"/>
      <c r="Z216" s="185"/>
      <c r="AA216" s="190"/>
      <c r="AT216" s="191" t="s">
        <v>269</v>
      </c>
      <c r="AU216" s="191" t="s">
        <v>90</v>
      </c>
      <c r="AV216" s="183" t="s">
        <v>147</v>
      </c>
      <c r="AW216" s="183" t="s">
        <v>32</v>
      </c>
      <c r="AX216" s="183" t="s">
        <v>83</v>
      </c>
      <c r="AY216" s="191" t="s">
        <v>148</v>
      </c>
    </row>
    <row r="217" spans="2:65" s="23" customFormat="1" ht="44.25" customHeight="1">
      <c r="B217" s="146"/>
      <c r="C217" s="147" t="s">
        <v>361</v>
      </c>
      <c r="D217" s="147" t="s">
        <v>149</v>
      </c>
      <c r="E217" s="148" t="s">
        <v>362</v>
      </c>
      <c r="F217" s="291" t="s">
        <v>363</v>
      </c>
      <c r="G217" s="291"/>
      <c r="H217" s="291"/>
      <c r="I217" s="291"/>
      <c r="J217" s="149" t="s">
        <v>172</v>
      </c>
      <c r="K217" s="150">
        <v>46.475</v>
      </c>
      <c r="L217" s="292"/>
      <c r="M217" s="292"/>
      <c r="N217" s="292">
        <f>ROUND(L217*K217,2)</f>
        <v>0</v>
      </c>
      <c r="O217" s="292"/>
      <c r="P217" s="292"/>
      <c r="Q217" s="292"/>
      <c r="R217" s="151"/>
      <c r="T217" s="152"/>
      <c r="U217" s="34" t="s">
        <v>40</v>
      </c>
      <c r="V217" s="153">
        <v>0.525</v>
      </c>
      <c r="W217" s="153">
        <f>V217*K217</f>
        <v>24.399375000000003</v>
      </c>
      <c r="X217" s="153">
        <v>0.06982</v>
      </c>
      <c r="Y217" s="153">
        <f>X217*K217</f>
        <v>3.2448845</v>
      </c>
      <c r="Z217" s="153">
        <v>0</v>
      </c>
      <c r="AA217" s="154">
        <f>Z217*K217</f>
        <v>0</v>
      </c>
      <c r="AR217" s="9" t="s">
        <v>147</v>
      </c>
      <c r="AT217" s="9" t="s">
        <v>149</v>
      </c>
      <c r="AU217" s="9" t="s">
        <v>90</v>
      </c>
      <c r="AY217" s="9" t="s">
        <v>148</v>
      </c>
      <c r="BE217" s="155">
        <f>IF(U217="základní",N217,0)</f>
        <v>0</v>
      </c>
      <c r="BF217" s="155">
        <f>IF(U217="snížená",N217,0)</f>
        <v>0</v>
      </c>
      <c r="BG217" s="155">
        <f>IF(U217="zákl. přenesená",N217,0)</f>
        <v>0</v>
      </c>
      <c r="BH217" s="155">
        <f>IF(U217="sníž. přenesená",N217,0)</f>
        <v>0</v>
      </c>
      <c r="BI217" s="155">
        <f>IF(U217="nulová",N217,0)</f>
        <v>0</v>
      </c>
      <c r="BJ217" s="9" t="s">
        <v>83</v>
      </c>
      <c r="BK217" s="155">
        <f>ROUND(L217*K217,2)</f>
        <v>0</v>
      </c>
      <c r="BL217" s="9" t="s">
        <v>147</v>
      </c>
      <c r="BM217" s="9" t="s">
        <v>364</v>
      </c>
    </row>
    <row r="218" spans="2:51" s="157" customFormat="1" ht="22.5" customHeight="1">
      <c r="B218" s="158"/>
      <c r="C218" s="159"/>
      <c r="D218" s="159"/>
      <c r="E218" s="160"/>
      <c r="F218" s="295" t="s">
        <v>320</v>
      </c>
      <c r="G218" s="295"/>
      <c r="H218" s="295"/>
      <c r="I218" s="295"/>
      <c r="J218" s="159"/>
      <c r="K218" s="160"/>
      <c r="L218" s="159"/>
      <c r="M218" s="159"/>
      <c r="N218" s="159"/>
      <c r="O218" s="159"/>
      <c r="P218" s="159"/>
      <c r="Q218" s="159"/>
      <c r="R218" s="161"/>
      <c r="T218" s="162"/>
      <c r="U218" s="159"/>
      <c r="V218" s="159"/>
      <c r="W218" s="159"/>
      <c r="X218" s="159"/>
      <c r="Y218" s="159"/>
      <c r="Z218" s="159"/>
      <c r="AA218" s="163"/>
      <c r="AT218" s="164" t="s">
        <v>269</v>
      </c>
      <c r="AU218" s="164" t="s">
        <v>90</v>
      </c>
      <c r="AV218" s="157" t="s">
        <v>83</v>
      </c>
      <c r="AW218" s="157" t="s">
        <v>32</v>
      </c>
      <c r="AX218" s="157" t="s">
        <v>75</v>
      </c>
      <c r="AY218" s="164" t="s">
        <v>148</v>
      </c>
    </row>
    <row r="219" spans="2:51" s="165" customFormat="1" ht="22.5" customHeight="1">
      <c r="B219" s="166"/>
      <c r="C219" s="167"/>
      <c r="D219" s="167"/>
      <c r="E219" s="168"/>
      <c r="F219" s="296" t="s">
        <v>365</v>
      </c>
      <c r="G219" s="296"/>
      <c r="H219" s="296"/>
      <c r="I219" s="296"/>
      <c r="J219" s="167"/>
      <c r="K219" s="169">
        <v>11.52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269</v>
      </c>
      <c r="AU219" s="173" t="s">
        <v>90</v>
      </c>
      <c r="AV219" s="165" t="s">
        <v>90</v>
      </c>
      <c r="AW219" s="165" t="s">
        <v>32</v>
      </c>
      <c r="AX219" s="165" t="s">
        <v>75</v>
      </c>
      <c r="AY219" s="173" t="s">
        <v>148</v>
      </c>
    </row>
    <row r="220" spans="2:51" s="165" customFormat="1" ht="22.5" customHeight="1">
      <c r="B220" s="166"/>
      <c r="C220" s="167"/>
      <c r="D220" s="167"/>
      <c r="E220" s="168"/>
      <c r="F220" s="296" t="s">
        <v>366</v>
      </c>
      <c r="G220" s="296"/>
      <c r="H220" s="296"/>
      <c r="I220" s="296"/>
      <c r="J220" s="167"/>
      <c r="K220" s="169">
        <v>-2.758</v>
      </c>
      <c r="L220" s="167"/>
      <c r="M220" s="167"/>
      <c r="N220" s="167"/>
      <c r="O220" s="167"/>
      <c r="P220" s="167"/>
      <c r="Q220" s="167"/>
      <c r="R220" s="170"/>
      <c r="T220" s="171"/>
      <c r="U220" s="167"/>
      <c r="V220" s="167"/>
      <c r="W220" s="167"/>
      <c r="X220" s="167"/>
      <c r="Y220" s="167"/>
      <c r="Z220" s="167"/>
      <c r="AA220" s="172"/>
      <c r="AT220" s="173" t="s">
        <v>269</v>
      </c>
      <c r="AU220" s="173" t="s">
        <v>90</v>
      </c>
      <c r="AV220" s="165" t="s">
        <v>90</v>
      </c>
      <c r="AW220" s="165" t="s">
        <v>32</v>
      </c>
      <c r="AX220" s="165" t="s">
        <v>75</v>
      </c>
      <c r="AY220" s="173" t="s">
        <v>148</v>
      </c>
    </row>
    <row r="221" spans="2:51" s="165" customFormat="1" ht="22.5" customHeight="1">
      <c r="B221" s="166"/>
      <c r="C221" s="167"/>
      <c r="D221" s="167"/>
      <c r="E221" s="168"/>
      <c r="F221" s="296" t="s">
        <v>367</v>
      </c>
      <c r="G221" s="296"/>
      <c r="H221" s="296"/>
      <c r="I221" s="296"/>
      <c r="J221" s="167"/>
      <c r="K221" s="169">
        <v>1.8</v>
      </c>
      <c r="L221" s="167"/>
      <c r="M221" s="167"/>
      <c r="N221" s="167"/>
      <c r="O221" s="167"/>
      <c r="P221" s="167"/>
      <c r="Q221" s="167"/>
      <c r="R221" s="170"/>
      <c r="T221" s="171"/>
      <c r="U221" s="167"/>
      <c r="V221" s="167"/>
      <c r="W221" s="167"/>
      <c r="X221" s="167"/>
      <c r="Y221" s="167"/>
      <c r="Z221" s="167"/>
      <c r="AA221" s="172"/>
      <c r="AT221" s="173" t="s">
        <v>269</v>
      </c>
      <c r="AU221" s="173" t="s">
        <v>90</v>
      </c>
      <c r="AV221" s="165" t="s">
        <v>90</v>
      </c>
      <c r="AW221" s="165" t="s">
        <v>32</v>
      </c>
      <c r="AX221" s="165" t="s">
        <v>75</v>
      </c>
      <c r="AY221" s="173" t="s">
        <v>148</v>
      </c>
    </row>
    <row r="222" spans="2:51" s="165" customFormat="1" ht="22.5" customHeight="1">
      <c r="B222" s="166"/>
      <c r="C222" s="167"/>
      <c r="D222" s="167"/>
      <c r="E222" s="168"/>
      <c r="F222" s="296" t="s">
        <v>368</v>
      </c>
      <c r="G222" s="296"/>
      <c r="H222" s="296"/>
      <c r="I222" s="296"/>
      <c r="J222" s="167"/>
      <c r="K222" s="169">
        <v>3.672</v>
      </c>
      <c r="L222" s="167"/>
      <c r="M222" s="167"/>
      <c r="N222" s="167"/>
      <c r="O222" s="167"/>
      <c r="P222" s="167"/>
      <c r="Q222" s="167"/>
      <c r="R222" s="170"/>
      <c r="T222" s="171"/>
      <c r="U222" s="167"/>
      <c r="V222" s="167"/>
      <c r="W222" s="167"/>
      <c r="X222" s="167"/>
      <c r="Y222" s="167"/>
      <c r="Z222" s="167"/>
      <c r="AA222" s="172"/>
      <c r="AT222" s="173" t="s">
        <v>269</v>
      </c>
      <c r="AU222" s="173" t="s">
        <v>90</v>
      </c>
      <c r="AV222" s="165" t="s">
        <v>90</v>
      </c>
      <c r="AW222" s="165" t="s">
        <v>32</v>
      </c>
      <c r="AX222" s="165" t="s">
        <v>75</v>
      </c>
      <c r="AY222" s="173" t="s">
        <v>148</v>
      </c>
    </row>
    <row r="223" spans="2:51" s="165" customFormat="1" ht="22.5" customHeight="1">
      <c r="B223" s="166"/>
      <c r="C223" s="167"/>
      <c r="D223" s="167"/>
      <c r="E223" s="168"/>
      <c r="F223" s="296" t="s">
        <v>369</v>
      </c>
      <c r="G223" s="296"/>
      <c r="H223" s="296"/>
      <c r="I223" s="296"/>
      <c r="J223" s="167"/>
      <c r="K223" s="169">
        <v>-1.379</v>
      </c>
      <c r="L223" s="167"/>
      <c r="M223" s="167"/>
      <c r="N223" s="167"/>
      <c r="O223" s="167"/>
      <c r="P223" s="167"/>
      <c r="Q223" s="167"/>
      <c r="R223" s="170"/>
      <c r="T223" s="171"/>
      <c r="U223" s="167"/>
      <c r="V223" s="167"/>
      <c r="W223" s="167"/>
      <c r="X223" s="167"/>
      <c r="Y223" s="167"/>
      <c r="Z223" s="167"/>
      <c r="AA223" s="172"/>
      <c r="AT223" s="173" t="s">
        <v>269</v>
      </c>
      <c r="AU223" s="173" t="s">
        <v>90</v>
      </c>
      <c r="AV223" s="165" t="s">
        <v>90</v>
      </c>
      <c r="AW223" s="165" t="s">
        <v>32</v>
      </c>
      <c r="AX223" s="165" t="s">
        <v>75</v>
      </c>
      <c r="AY223" s="173" t="s">
        <v>148</v>
      </c>
    </row>
    <row r="224" spans="2:51" s="165" customFormat="1" ht="22.5" customHeight="1">
      <c r="B224" s="166"/>
      <c r="C224" s="167"/>
      <c r="D224" s="167"/>
      <c r="E224" s="168"/>
      <c r="F224" s="296" t="s">
        <v>370</v>
      </c>
      <c r="G224" s="296"/>
      <c r="H224" s="296"/>
      <c r="I224" s="296"/>
      <c r="J224" s="167"/>
      <c r="K224" s="169">
        <v>10.56</v>
      </c>
      <c r="L224" s="167"/>
      <c r="M224" s="167"/>
      <c r="N224" s="167"/>
      <c r="O224" s="167"/>
      <c r="P224" s="167"/>
      <c r="Q224" s="167"/>
      <c r="R224" s="170"/>
      <c r="T224" s="171"/>
      <c r="U224" s="167"/>
      <c r="V224" s="167"/>
      <c r="W224" s="167"/>
      <c r="X224" s="167"/>
      <c r="Y224" s="167"/>
      <c r="Z224" s="167"/>
      <c r="AA224" s="172"/>
      <c r="AT224" s="173" t="s">
        <v>269</v>
      </c>
      <c r="AU224" s="173" t="s">
        <v>90</v>
      </c>
      <c r="AV224" s="165" t="s">
        <v>90</v>
      </c>
      <c r="AW224" s="165" t="s">
        <v>32</v>
      </c>
      <c r="AX224" s="165" t="s">
        <v>75</v>
      </c>
      <c r="AY224" s="173" t="s">
        <v>148</v>
      </c>
    </row>
    <row r="225" spans="2:51" s="165" customFormat="1" ht="22.5" customHeight="1">
      <c r="B225" s="166"/>
      <c r="C225" s="167"/>
      <c r="D225" s="167"/>
      <c r="E225" s="168"/>
      <c r="F225" s="296" t="s">
        <v>366</v>
      </c>
      <c r="G225" s="296"/>
      <c r="H225" s="296"/>
      <c r="I225" s="296"/>
      <c r="J225" s="167"/>
      <c r="K225" s="169">
        <v>-2.758</v>
      </c>
      <c r="L225" s="167"/>
      <c r="M225" s="167"/>
      <c r="N225" s="167"/>
      <c r="O225" s="167"/>
      <c r="P225" s="167"/>
      <c r="Q225" s="167"/>
      <c r="R225" s="170"/>
      <c r="T225" s="171"/>
      <c r="U225" s="167"/>
      <c r="V225" s="167"/>
      <c r="W225" s="167"/>
      <c r="X225" s="167"/>
      <c r="Y225" s="167"/>
      <c r="Z225" s="167"/>
      <c r="AA225" s="172"/>
      <c r="AT225" s="173" t="s">
        <v>269</v>
      </c>
      <c r="AU225" s="173" t="s">
        <v>90</v>
      </c>
      <c r="AV225" s="165" t="s">
        <v>90</v>
      </c>
      <c r="AW225" s="165" t="s">
        <v>32</v>
      </c>
      <c r="AX225" s="165" t="s">
        <v>75</v>
      </c>
      <c r="AY225" s="173" t="s">
        <v>148</v>
      </c>
    </row>
    <row r="226" spans="2:51" s="165" customFormat="1" ht="22.5" customHeight="1">
      <c r="B226" s="166"/>
      <c r="C226" s="167"/>
      <c r="D226" s="167"/>
      <c r="E226" s="168"/>
      <c r="F226" s="296" t="s">
        <v>371</v>
      </c>
      <c r="G226" s="296"/>
      <c r="H226" s="296"/>
      <c r="I226" s="296"/>
      <c r="J226" s="167"/>
      <c r="K226" s="169">
        <v>5.04</v>
      </c>
      <c r="L226" s="167"/>
      <c r="M226" s="167"/>
      <c r="N226" s="167"/>
      <c r="O226" s="167"/>
      <c r="P226" s="167"/>
      <c r="Q226" s="167"/>
      <c r="R226" s="170"/>
      <c r="T226" s="171"/>
      <c r="U226" s="167"/>
      <c r="V226" s="167"/>
      <c r="W226" s="167"/>
      <c r="X226" s="167"/>
      <c r="Y226" s="167"/>
      <c r="Z226" s="167"/>
      <c r="AA226" s="172"/>
      <c r="AT226" s="173" t="s">
        <v>269</v>
      </c>
      <c r="AU226" s="173" t="s">
        <v>90</v>
      </c>
      <c r="AV226" s="165" t="s">
        <v>90</v>
      </c>
      <c r="AW226" s="165" t="s">
        <v>32</v>
      </c>
      <c r="AX226" s="165" t="s">
        <v>75</v>
      </c>
      <c r="AY226" s="173" t="s">
        <v>148</v>
      </c>
    </row>
    <row r="227" spans="2:51" s="165" customFormat="1" ht="22.5" customHeight="1">
      <c r="B227" s="166"/>
      <c r="C227" s="167"/>
      <c r="D227" s="167"/>
      <c r="E227" s="168"/>
      <c r="F227" s="296" t="s">
        <v>369</v>
      </c>
      <c r="G227" s="296"/>
      <c r="H227" s="296"/>
      <c r="I227" s="296"/>
      <c r="J227" s="167"/>
      <c r="K227" s="169">
        <v>-1.379</v>
      </c>
      <c r="L227" s="167"/>
      <c r="M227" s="167"/>
      <c r="N227" s="167"/>
      <c r="O227" s="167"/>
      <c r="P227" s="167"/>
      <c r="Q227" s="167"/>
      <c r="R227" s="170"/>
      <c r="T227" s="171"/>
      <c r="U227" s="167"/>
      <c r="V227" s="167"/>
      <c r="W227" s="167"/>
      <c r="X227" s="167"/>
      <c r="Y227" s="167"/>
      <c r="Z227" s="167"/>
      <c r="AA227" s="172"/>
      <c r="AT227" s="173" t="s">
        <v>269</v>
      </c>
      <c r="AU227" s="173" t="s">
        <v>90</v>
      </c>
      <c r="AV227" s="165" t="s">
        <v>90</v>
      </c>
      <c r="AW227" s="165" t="s">
        <v>32</v>
      </c>
      <c r="AX227" s="165" t="s">
        <v>75</v>
      </c>
      <c r="AY227" s="173" t="s">
        <v>148</v>
      </c>
    </row>
    <row r="228" spans="2:51" s="157" customFormat="1" ht="22.5" customHeight="1">
      <c r="B228" s="158"/>
      <c r="C228" s="159"/>
      <c r="D228" s="159"/>
      <c r="E228" s="160"/>
      <c r="F228" s="298" t="s">
        <v>329</v>
      </c>
      <c r="G228" s="298"/>
      <c r="H228" s="298"/>
      <c r="I228" s="298"/>
      <c r="J228" s="159"/>
      <c r="K228" s="160"/>
      <c r="L228" s="159"/>
      <c r="M228" s="159"/>
      <c r="N228" s="159"/>
      <c r="O228" s="159"/>
      <c r="P228" s="159"/>
      <c r="Q228" s="159"/>
      <c r="R228" s="161"/>
      <c r="T228" s="162"/>
      <c r="U228" s="159"/>
      <c r="V228" s="159"/>
      <c r="W228" s="159"/>
      <c r="X228" s="159"/>
      <c r="Y228" s="159"/>
      <c r="Z228" s="159"/>
      <c r="AA228" s="163"/>
      <c r="AT228" s="164" t="s">
        <v>269</v>
      </c>
      <c r="AU228" s="164" t="s">
        <v>90</v>
      </c>
      <c r="AV228" s="157" t="s">
        <v>83</v>
      </c>
      <c r="AW228" s="157" t="s">
        <v>32</v>
      </c>
      <c r="AX228" s="157" t="s">
        <v>75</v>
      </c>
      <c r="AY228" s="164" t="s">
        <v>148</v>
      </c>
    </row>
    <row r="229" spans="2:51" s="165" customFormat="1" ht="22.5" customHeight="1">
      <c r="B229" s="166"/>
      <c r="C229" s="167"/>
      <c r="D229" s="167"/>
      <c r="E229" s="168"/>
      <c r="F229" s="296" t="s">
        <v>372</v>
      </c>
      <c r="G229" s="296"/>
      <c r="H229" s="296"/>
      <c r="I229" s="296"/>
      <c r="J229" s="167"/>
      <c r="K229" s="169">
        <v>13.824</v>
      </c>
      <c r="L229" s="167"/>
      <c r="M229" s="167"/>
      <c r="N229" s="167"/>
      <c r="O229" s="167"/>
      <c r="P229" s="167"/>
      <c r="Q229" s="167"/>
      <c r="R229" s="170"/>
      <c r="T229" s="171"/>
      <c r="U229" s="167"/>
      <c r="V229" s="167"/>
      <c r="W229" s="167"/>
      <c r="X229" s="167"/>
      <c r="Y229" s="167"/>
      <c r="Z229" s="167"/>
      <c r="AA229" s="172"/>
      <c r="AT229" s="173" t="s">
        <v>269</v>
      </c>
      <c r="AU229" s="173" t="s">
        <v>90</v>
      </c>
      <c r="AV229" s="165" t="s">
        <v>90</v>
      </c>
      <c r="AW229" s="165" t="s">
        <v>32</v>
      </c>
      <c r="AX229" s="165" t="s">
        <v>75</v>
      </c>
      <c r="AY229" s="173" t="s">
        <v>148</v>
      </c>
    </row>
    <row r="230" spans="2:51" s="165" customFormat="1" ht="22.5" customHeight="1">
      <c r="B230" s="166"/>
      <c r="C230" s="167"/>
      <c r="D230" s="167"/>
      <c r="E230" s="168"/>
      <c r="F230" s="296" t="s">
        <v>373</v>
      </c>
      <c r="G230" s="296"/>
      <c r="H230" s="296"/>
      <c r="I230" s="296"/>
      <c r="J230" s="167"/>
      <c r="K230" s="169">
        <v>-1.576</v>
      </c>
      <c r="L230" s="167"/>
      <c r="M230" s="167"/>
      <c r="N230" s="167"/>
      <c r="O230" s="167"/>
      <c r="P230" s="167"/>
      <c r="Q230" s="167"/>
      <c r="R230" s="170"/>
      <c r="T230" s="171"/>
      <c r="U230" s="167"/>
      <c r="V230" s="167"/>
      <c r="W230" s="167"/>
      <c r="X230" s="167"/>
      <c r="Y230" s="167"/>
      <c r="Z230" s="167"/>
      <c r="AA230" s="172"/>
      <c r="AT230" s="173" t="s">
        <v>269</v>
      </c>
      <c r="AU230" s="173" t="s">
        <v>90</v>
      </c>
      <c r="AV230" s="165" t="s">
        <v>90</v>
      </c>
      <c r="AW230" s="165" t="s">
        <v>32</v>
      </c>
      <c r="AX230" s="165" t="s">
        <v>75</v>
      </c>
      <c r="AY230" s="173" t="s">
        <v>148</v>
      </c>
    </row>
    <row r="231" spans="2:51" s="165" customFormat="1" ht="22.5" customHeight="1">
      <c r="B231" s="166"/>
      <c r="C231" s="167"/>
      <c r="D231" s="167"/>
      <c r="E231" s="168"/>
      <c r="F231" s="296" t="s">
        <v>374</v>
      </c>
      <c r="G231" s="296"/>
      <c r="H231" s="296"/>
      <c r="I231" s="296"/>
      <c r="J231" s="167"/>
      <c r="K231" s="169">
        <v>2.717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269</v>
      </c>
      <c r="AU231" s="173" t="s">
        <v>90</v>
      </c>
      <c r="AV231" s="165" t="s">
        <v>90</v>
      </c>
      <c r="AW231" s="165" t="s">
        <v>32</v>
      </c>
      <c r="AX231" s="165" t="s">
        <v>75</v>
      </c>
      <c r="AY231" s="173" t="s">
        <v>148</v>
      </c>
    </row>
    <row r="232" spans="2:51" s="165" customFormat="1" ht="22.5" customHeight="1">
      <c r="B232" s="166"/>
      <c r="C232" s="167"/>
      <c r="D232" s="167"/>
      <c r="E232" s="168"/>
      <c r="F232" s="296" t="s">
        <v>375</v>
      </c>
      <c r="G232" s="296"/>
      <c r="H232" s="296"/>
      <c r="I232" s="296"/>
      <c r="J232" s="167"/>
      <c r="K232" s="169">
        <v>7.192</v>
      </c>
      <c r="L232" s="167"/>
      <c r="M232" s="167"/>
      <c r="N232" s="167"/>
      <c r="O232" s="167"/>
      <c r="P232" s="167"/>
      <c r="Q232" s="167"/>
      <c r="R232" s="170"/>
      <c r="T232" s="171"/>
      <c r="U232" s="167"/>
      <c r="V232" s="167"/>
      <c r="W232" s="167"/>
      <c r="X232" s="167"/>
      <c r="Y232" s="167"/>
      <c r="Z232" s="167"/>
      <c r="AA232" s="172"/>
      <c r="AT232" s="173" t="s">
        <v>269</v>
      </c>
      <c r="AU232" s="173" t="s">
        <v>90</v>
      </c>
      <c r="AV232" s="165" t="s">
        <v>90</v>
      </c>
      <c r="AW232" s="165" t="s">
        <v>32</v>
      </c>
      <c r="AX232" s="165" t="s">
        <v>75</v>
      </c>
      <c r="AY232" s="173" t="s">
        <v>148</v>
      </c>
    </row>
    <row r="233" spans="2:51" s="183" customFormat="1" ht="22.5" customHeight="1">
      <c r="B233" s="184"/>
      <c r="C233" s="185"/>
      <c r="D233" s="185"/>
      <c r="E233" s="186"/>
      <c r="F233" s="299" t="s">
        <v>281</v>
      </c>
      <c r="G233" s="299"/>
      <c r="H233" s="299"/>
      <c r="I233" s="299"/>
      <c r="J233" s="185"/>
      <c r="K233" s="187">
        <v>46.475</v>
      </c>
      <c r="L233" s="185"/>
      <c r="M233" s="185"/>
      <c r="N233" s="185"/>
      <c r="O233" s="185"/>
      <c r="P233" s="185"/>
      <c r="Q233" s="185"/>
      <c r="R233" s="188"/>
      <c r="T233" s="189"/>
      <c r="U233" s="185"/>
      <c r="V233" s="185"/>
      <c r="W233" s="185"/>
      <c r="X233" s="185"/>
      <c r="Y233" s="185"/>
      <c r="Z233" s="185"/>
      <c r="AA233" s="190"/>
      <c r="AT233" s="191" t="s">
        <v>269</v>
      </c>
      <c r="AU233" s="191" t="s">
        <v>90</v>
      </c>
      <c r="AV233" s="183" t="s">
        <v>147</v>
      </c>
      <c r="AW233" s="183" t="s">
        <v>32</v>
      </c>
      <c r="AX233" s="183" t="s">
        <v>83</v>
      </c>
      <c r="AY233" s="191" t="s">
        <v>148</v>
      </c>
    </row>
    <row r="234" spans="2:65" s="23" customFormat="1" ht="44.25" customHeight="1">
      <c r="B234" s="146"/>
      <c r="C234" s="147" t="s">
        <v>376</v>
      </c>
      <c r="D234" s="147" t="s">
        <v>149</v>
      </c>
      <c r="E234" s="148" t="s">
        <v>377</v>
      </c>
      <c r="F234" s="291" t="s">
        <v>378</v>
      </c>
      <c r="G234" s="291"/>
      <c r="H234" s="291"/>
      <c r="I234" s="291"/>
      <c r="J234" s="149" t="s">
        <v>172</v>
      </c>
      <c r="K234" s="150">
        <v>31.649</v>
      </c>
      <c r="L234" s="292"/>
      <c r="M234" s="292"/>
      <c r="N234" s="292">
        <f>ROUND(L234*K234,2)</f>
        <v>0</v>
      </c>
      <c r="O234" s="292"/>
      <c r="P234" s="292"/>
      <c r="Q234" s="292"/>
      <c r="R234" s="151"/>
      <c r="T234" s="152"/>
      <c r="U234" s="34" t="s">
        <v>40</v>
      </c>
      <c r="V234" s="153">
        <v>0.5560000000000002</v>
      </c>
      <c r="W234" s="153">
        <f>V234*K234</f>
        <v>17.596844000000004</v>
      </c>
      <c r="X234" s="153">
        <v>0.10422000000000001</v>
      </c>
      <c r="Y234" s="153">
        <f>X234*K234</f>
        <v>3.2984587800000003</v>
      </c>
      <c r="Z234" s="153">
        <v>0</v>
      </c>
      <c r="AA234" s="154">
        <f>Z234*K234</f>
        <v>0</v>
      </c>
      <c r="AR234" s="9" t="s">
        <v>147</v>
      </c>
      <c r="AT234" s="9" t="s">
        <v>149</v>
      </c>
      <c r="AU234" s="9" t="s">
        <v>90</v>
      </c>
      <c r="AY234" s="9" t="s">
        <v>148</v>
      </c>
      <c r="BE234" s="155">
        <f>IF(U234="základní",N234,0)</f>
        <v>0</v>
      </c>
      <c r="BF234" s="155">
        <f>IF(U234="snížená",N234,0)</f>
        <v>0</v>
      </c>
      <c r="BG234" s="155">
        <f>IF(U234="zákl. přenesená",N234,0)</f>
        <v>0</v>
      </c>
      <c r="BH234" s="155">
        <f>IF(U234="sníž. přenesená",N234,0)</f>
        <v>0</v>
      </c>
      <c r="BI234" s="155">
        <f>IF(U234="nulová",N234,0)</f>
        <v>0</v>
      </c>
      <c r="BJ234" s="9" t="s">
        <v>83</v>
      </c>
      <c r="BK234" s="155">
        <f>ROUND(L234*K234,2)</f>
        <v>0</v>
      </c>
      <c r="BL234" s="9" t="s">
        <v>147</v>
      </c>
      <c r="BM234" s="9" t="s">
        <v>379</v>
      </c>
    </row>
    <row r="235" spans="2:51" s="157" customFormat="1" ht="22.5" customHeight="1">
      <c r="B235" s="158"/>
      <c r="C235" s="159"/>
      <c r="D235" s="159"/>
      <c r="E235" s="160"/>
      <c r="F235" s="295" t="s">
        <v>320</v>
      </c>
      <c r="G235" s="295"/>
      <c r="H235" s="295"/>
      <c r="I235" s="295"/>
      <c r="J235" s="159"/>
      <c r="K235" s="160"/>
      <c r="L235" s="159"/>
      <c r="M235" s="159"/>
      <c r="N235" s="159"/>
      <c r="O235" s="159"/>
      <c r="P235" s="159"/>
      <c r="Q235" s="159"/>
      <c r="R235" s="161"/>
      <c r="T235" s="162"/>
      <c r="U235" s="159"/>
      <c r="V235" s="159"/>
      <c r="W235" s="159"/>
      <c r="X235" s="159"/>
      <c r="Y235" s="159"/>
      <c r="Z235" s="159"/>
      <c r="AA235" s="163"/>
      <c r="AT235" s="164" t="s">
        <v>269</v>
      </c>
      <c r="AU235" s="164" t="s">
        <v>90</v>
      </c>
      <c r="AV235" s="157" t="s">
        <v>83</v>
      </c>
      <c r="AW235" s="157" t="s">
        <v>32</v>
      </c>
      <c r="AX235" s="157" t="s">
        <v>75</v>
      </c>
      <c r="AY235" s="164" t="s">
        <v>148</v>
      </c>
    </row>
    <row r="236" spans="2:51" s="165" customFormat="1" ht="22.5" customHeight="1">
      <c r="B236" s="166"/>
      <c r="C236" s="167"/>
      <c r="D236" s="167"/>
      <c r="E236" s="168"/>
      <c r="F236" s="296" t="s">
        <v>380</v>
      </c>
      <c r="G236" s="296"/>
      <c r="H236" s="296"/>
      <c r="I236" s="296"/>
      <c r="J236" s="167"/>
      <c r="K236" s="169">
        <v>29.7</v>
      </c>
      <c r="L236" s="167"/>
      <c r="M236" s="167"/>
      <c r="N236" s="167"/>
      <c r="O236" s="167"/>
      <c r="P236" s="167"/>
      <c r="Q236" s="167"/>
      <c r="R236" s="170"/>
      <c r="T236" s="171"/>
      <c r="U236" s="167"/>
      <c r="V236" s="167"/>
      <c r="W236" s="167"/>
      <c r="X236" s="167"/>
      <c r="Y236" s="167"/>
      <c r="Z236" s="167"/>
      <c r="AA236" s="172"/>
      <c r="AT236" s="173" t="s">
        <v>269</v>
      </c>
      <c r="AU236" s="173" t="s">
        <v>90</v>
      </c>
      <c r="AV236" s="165" t="s">
        <v>90</v>
      </c>
      <c r="AW236" s="165" t="s">
        <v>32</v>
      </c>
      <c r="AX236" s="165" t="s">
        <v>75</v>
      </c>
      <c r="AY236" s="173" t="s">
        <v>148</v>
      </c>
    </row>
    <row r="237" spans="2:51" s="165" customFormat="1" ht="22.5" customHeight="1">
      <c r="B237" s="166"/>
      <c r="C237" s="167"/>
      <c r="D237" s="167"/>
      <c r="E237" s="168"/>
      <c r="F237" s="296" t="s">
        <v>381</v>
      </c>
      <c r="G237" s="296"/>
      <c r="H237" s="296"/>
      <c r="I237" s="296"/>
      <c r="J237" s="167"/>
      <c r="K237" s="169">
        <v>-4.531</v>
      </c>
      <c r="L237" s="167"/>
      <c r="M237" s="167"/>
      <c r="N237" s="167"/>
      <c r="O237" s="167"/>
      <c r="P237" s="167"/>
      <c r="Q237" s="167"/>
      <c r="R237" s="170"/>
      <c r="T237" s="171"/>
      <c r="U237" s="167"/>
      <c r="V237" s="167"/>
      <c r="W237" s="167"/>
      <c r="X237" s="167"/>
      <c r="Y237" s="167"/>
      <c r="Z237" s="167"/>
      <c r="AA237" s="172"/>
      <c r="AT237" s="173" t="s">
        <v>269</v>
      </c>
      <c r="AU237" s="173" t="s">
        <v>90</v>
      </c>
      <c r="AV237" s="165" t="s">
        <v>90</v>
      </c>
      <c r="AW237" s="165" t="s">
        <v>32</v>
      </c>
      <c r="AX237" s="165" t="s">
        <v>75</v>
      </c>
      <c r="AY237" s="173" t="s">
        <v>148</v>
      </c>
    </row>
    <row r="238" spans="2:51" s="165" customFormat="1" ht="22.5" customHeight="1">
      <c r="B238" s="166"/>
      <c r="C238" s="167"/>
      <c r="D238" s="167"/>
      <c r="E238" s="168"/>
      <c r="F238" s="296" t="s">
        <v>382</v>
      </c>
      <c r="G238" s="296"/>
      <c r="H238" s="296"/>
      <c r="I238" s="296"/>
      <c r="J238" s="167"/>
      <c r="K238" s="169">
        <v>6.48</v>
      </c>
      <c r="L238" s="167"/>
      <c r="M238" s="167"/>
      <c r="N238" s="167"/>
      <c r="O238" s="167"/>
      <c r="P238" s="167"/>
      <c r="Q238" s="167"/>
      <c r="R238" s="170"/>
      <c r="T238" s="171"/>
      <c r="U238" s="167"/>
      <c r="V238" s="167"/>
      <c r="W238" s="167"/>
      <c r="X238" s="167"/>
      <c r="Y238" s="167"/>
      <c r="Z238" s="167"/>
      <c r="AA238" s="172"/>
      <c r="AT238" s="173" t="s">
        <v>269</v>
      </c>
      <c r="AU238" s="173" t="s">
        <v>90</v>
      </c>
      <c r="AV238" s="165" t="s">
        <v>90</v>
      </c>
      <c r="AW238" s="165" t="s">
        <v>32</v>
      </c>
      <c r="AX238" s="165" t="s">
        <v>75</v>
      </c>
      <c r="AY238" s="173" t="s">
        <v>148</v>
      </c>
    </row>
    <row r="239" spans="2:51" s="183" customFormat="1" ht="22.5" customHeight="1">
      <c r="B239" s="184"/>
      <c r="C239" s="185"/>
      <c r="D239" s="185"/>
      <c r="E239" s="186"/>
      <c r="F239" s="299" t="s">
        <v>281</v>
      </c>
      <c r="G239" s="299"/>
      <c r="H239" s="299"/>
      <c r="I239" s="299"/>
      <c r="J239" s="185"/>
      <c r="K239" s="187">
        <v>31.649</v>
      </c>
      <c r="L239" s="185"/>
      <c r="M239" s="185"/>
      <c r="N239" s="185"/>
      <c r="O239" s="185"/>
      <c r="P239" s="185"/>
      <c r="Q239" s="185"/>
      <c r="R239" s="188"/>
      <c r="T239" s="189"/>
      <c r="U239" s="185"/>
      <c r="V239" s="185"/>
      <c r="W239" s="185"/>
      <c r="X239" s="185"/>
      <c r="Y239" s="185"/>
      <c r="Z239" s="185"/>
      <c r="AA239" s="190"/>
      <c r="AT239" s="191" t="s">
        <v>269</v>
      </c>
      <c r="AU239" s="191" t="s">
        <v>90</v>
      </c>
      <c r="AV239" s="183" t="s">
        <v>147</v>
      </c>
      <c r="AW239" s="183" t="s">
        <v>32</v>
      </c>
      <c r="AX239" s="183" t="s">
        <v>83</v>
      </c>
      <c r="AY239" s="191" t="s">
        <v>148</v>
      </c>
    </row>
    <row r="240" spans="2:65" s="23" customFormat="1" ht="31.5" customHeight="1">
      <c r="B240" s="146"/>
      <c r="C240" s="147" t="s">
        <v>9</v>
      </c>
      <c r="D240" s="147" t="s">
        <v>149</v>
      </c>
      <c r="E240" s="148" t="s">
        <v>383</v>
      </c>
      <c r="F240" s="291" t="s">
        <v>384</v>
      </c>
      <c r="G240" s="291"/>
      <c r="H240" s="291"/>
      <c r="I240" s="291"/>
      <c r="J240" s="149" t="s">
        <v>172</v>
      </c>
      <c r="K240" s="150">
        <v>1.542</v>
      </c>
      <c r="L240" s="292"/>
      <c r="M240" s="292"/>
      <c r="N240" s="292">
        <f>ROUND(L240*K240,2)</f>
        <v>0</v>
      </c>
      <c r="O240" s="292"/>
      <c r="P240" s="292"/>
      <c r="Q240" s="292"/>
      <c r="R240" s="151"/>
      <c r="T240" s="152"/>
      <c r="U240" s="34" t="s">
        <v>40</v>
      </c>
      <c r="V240" s="153">
        <v>1.21</v>
      </c>
      <c r="W240" s="153">
        <f>V240*K240</f>
        <v>1.86582</v>
      </c>
      <c r="X240" s="153">
        <v>0.17818</v>
      </c>
      <c r="Y240" s="153">
        <f>X240*K240</f>
        <v>0.27475356</v>
      </c>
      <c r="Z240" s="153">
        <v>0</v>
      </c>
      <c r="AA240" s="154">
        <f>Z240*K240</f>
        <v>0</v>
      </c>
      <c r="AR240" s="9" t="s">
        <v>147</v>
      </c>
      <c r="AT240" s="9" t="s">
        <v>149</v>
      </c>
      <c r="AU240" s="9" t="s">
        <v>90</v>
      </c>
      <c r="AY240" s="9" t="s">
        <v>148</v>
      </c>
      <c r="BE240" s="155">
        <f>IF(U240="základní",N240,0)</f>
        <v>0</v>
      </c>
      <c r="BF240" s="155">
        <f>IF(U240="snížená",N240,0)</f>
        <v>0</v>
      </c>
      <c r="BG240" s="155">
        <f>IF(U240="zákl. přenesená",N240,0)</f>
        <v>0</v>
      </c>
      <c r="BH240" s="155">
        <f>IF(U240="sníž. přenesená",N240,0)</f>
        <v>0</v>
      </c>
      <c r="BI240" s="155">
        <f>IF(U240="nulová",N240,0)</f>
        <v>0</v>
      </c>
      <c r="BJ240" s="9" t="s">
        <v>83</v>
      </c>
      <c r="BK240" s="155">
        <f>ROUND(L240*K240,2)</f>
        <v>0</v>
      </c>
      <c r="BL240" s="9" t="s">
        <v>147</v>
      </c>
      <c r="BM240" s="9" t="s">
        <v>385</v>
      </c>
    </row>
    <row r="241" spans="2:51" s="157" customFormat="1" ht="22.5" customHeight="1">
      <c r="B241" s="158"/>
      <c r="C241" s="159"/>
      <c r="D241" s="159"/>
      <c r="E241" s="160"/>
      <c r="F241" s="295" t="s">
        <v>320</v>
      </c>
      <c r="G241" s="295"/>
      <c r="H241" s="295"/>
      <c r="I241" s="295"/>
      <c r="J241" s="159"/>
      <c r="K241" s="160"/>
      <c r="L241" s="159"/>
      <c r="M241" s="159"/>
      <c r="N241" s="159"/>
      <c r="O241" s="159"/>
      <c r="P241" s="159"/>
      <c r="Q241" s="159"/>
      <c r="R241" s="161"/>
      <c r="T241" s="162"/>
      <c r="U241" s="159"/>
      <c r="V241" s="159"/>
      <c r="W241" s="159"/>
      <c r="X241" s="159"/>
      <c r="Y241" s="159"/>
      <c r="Z241" s="159"/>
      <c r="AA241" s="163"/>
      <c r="AT241" s="164" t="s">
        <v>269</v>
      </c>
      <c r="AU241" s="164" t="s">
        <v>90</v>
      </c>
      <c r="AV241" s="157" t="s">
        <v>83</v>
      </c>
      <c r="AW241" s="157" t="s">
        <v>32</v>
      </c>
      <c r="AX241" s="157" t="s">
        <v>75</v>
      </c>
      <c r="AY241" s="164" t="s">
        <v>148</v>
      </c>
    </row>
    <row r="242" spans="2:51" s="165" customFormat="1" ht="22.5" customHeight="1">
      <c r="B242" s="166"/>
      <c r="C242" s="167"/>
      <c r="D242" s="167"/>
      <c r="E242" s="168"/>
      <c r="F242" s="296" t="s">
        <v>386</v>
      </c>
      <c r="G242" s="296"/>
      <c r="H242" s="296"/>
      <c r="I242" s="296"/>
      <c r="J242" s="167"/>
      <c r="K242" s="169">
        <v>1.542</v>
      </c>
      <c r="L242" s="167"/>
      <c r="M242" s="167"/>
      <c r="N242" s="167"/>
      <c r="O242" s="167"/>
      <c r="P242" s="167"/>
      <c r="Q242" s="167"/>
      <c r="R242" s="170"/>
      <c r="T242" s="171"/>
      <c r="U242" s="167"/>
      <c r="V242" s="167"/>
      <c r="W242" s="167"/>
      <c r="X242" s="167"/>
      <c r="Y242" s="167"/>
      <c r="Z242" s="167"/>
      <c r="AA242" s="172"/>
      <c r="AT242" s="173" t="s">
        <v>269</v>
      </c>
      <c r="AU242" s="173" t="s">
        <v>90</v>
      </c>
      <c r="AV242" s="165" t="s">
        <v>90</v>
      </c>
      <c r="AW242" s="165" t="s">
        <v>32</v>
      </c>
      <c r="AX242" s="165" t="s">
        <v>83</v>
      </c>
      <c r="AY242" s="173" t="s">
        <v>148</v>
      </c>
    </row>
    <row r="243" spans="2:65" s="23" customFormat="1" ht="31.5" customHeight="1">
      <c r="B243" s="146"/>
      <c r="C243" s="147" t="s">
        <v>387</v>
      </c>
      <c r="D243" s="147" t="s">
        <v>149</v>
      </c>
      <c r="E243" s="148" t="s">
        <v>388</v>
      </c>
      <c r="F243" s="291" t="s">
        <v>389</v>
      </c>
      <c r="G243" s="291"/>
      <c r="H243" s="291"/>
      <c r="I243" s="291"/>
      <c r="J243" s="149" t="s">
        <v>172</v>
      </c>
      <c r="K243" s="150">
        <v>0.8289999999999998</v>
      </c>
      <c r="L243" s="292"/>
      <c r="M243" s="292"/>
      <c r="N243" s="292">
        <f>ROUND(L243*K243,2)</f>
        <v>0</v>
      </c>
      <c r="O243" s="292"/>
      <c r="P243" s="292"/>
      <c r="Q243" s="292"/>
      <c r="R243" s="151"/>
      <c r="T243" s="152"/>
      <c r="U243" s="34" t="s">
        <v>40</v>
      </c>
      <c r="V243" s="153">
        <v>0.06</v>
      </c>
      <c r="W243" s="153">
        <f>V243*K243</f>
        <v>0.049739999999999986</v>
      </c>
      <c r="X243" s="153">
        <v>0.00086</v>
      </c>
      <c r="Y243" s="153">
        <f>X243*K243</f>
        <v>0.0007129399999999998</v>
      </c>
      <c r="Z243" s="153">
        <v>0</v>
      </c>
      <c r="AA243" s="154">
        <f>Z243*K243</f>
        <v>0</v>
      </c>
      <c r="AR243" s="9" t="s">
        <v>147</v>
      </c>
      <c r="AT243" s="9" t="s">
        <v>149</v>
      </c>
      <c r="AU243" s="9" t="s">
        <v>90</v>
      </c>
      <c r="AY243" s="9" t="s">
        <v>148</v>
      </c>
      <c r="BE243" s="155">
        <f>IF(U243="základní",N243,0)</f>
        <v>0</v>
      </c>
      <c r="BF243" s="155">
        <f>IF(U243="snížená",N243,0)</f>
        <v>0</v>
      </c>
      <c r="BG243" s="155">
        <f>IF(U243="zákl. přenesená",N243,0)</f>
        <v>0</v>
      </c>
      <c r="BH243" s="155">
        <f>IF(U243="sníž. přenesená",N243,0)</f>
        <v>0</v>
      </c>
      <c r="BI243" s="155">
        <f>IF(U243="nulová",N243,0)</f>
        <v>0</v>
      </c>
      <c r="BJ243" s="9" t="s">
        <v>83</v>
      </c>
      <c r="BK243" s="155">
        <f>ROUND(L243*K243,2)</f>
        <v>0</v>
      </c>
      <c r="BL243" s="9" t="s">
        <v>147</v>
      </c>
      <c r="BM243" s="9" t="s">
        <v>390</v>
      </c>
    </row>
    <row r="244" spans="2:51" s="165" customFormat="1" ht="22.5" customHeight="1">
      <c r="B244" s="166"/>
      <c r="C244" s="167"/>
      <c r="D244" s="167"/>
      <c r="E244" s="168"/>
      <c r="F244" s="300" t="s">
        <v>391</v>
      </c>
      <c r="G244" s="300"/>
      <c r="H244" s="300"/>
      <c r="I244" s="300"/>
      <c r="J244" s="167"/>
      <c r="K244" s="169">
        <v>0.8289999999999998</v>
      </c>
      <c r="L244" s="167"/>
      <c r="M244" s="167"/>
      <c r="N244" s="167"/>
      <c r="O244" s="167"/>
      <c r="P244" s="167"/>
      <c r="Q244" s="167"/>
      <c r="R244" s="170"/>
      <c r="T244" s="171"/>
      <c r="U244" s="167"/>
      <c r="V244" s="167"/>
      <c r="W244" s="167"/>
      <c r="X244" s="167"/>
      <c r="Y244" s="167"/>
      <c r="Z244" s="167"/>
      <c r="AA244" s="172"/>
      <c r="AT244" s="173" t="s">
        <v>269</v>
      </c>
      <c r="AU244" s="173" t="s">
        <v>90</v>
      </c>
      <c r="AV244" s="165" t="s">
        <v>90</v>
      </c>
      <c r="AW244" s="165" t="s">
        <v>32</v>
      </c>
      <c r="AX244" s="165" t="s">
        <v>83</v>
      </c>
      <c r="AY244" s="173" t="s">
        <v>148</v>
      </c>
    </row>
    <row r="245" spans="2:65" s="23" customFormat="1" ht="22.5" customHeight="1">
      <c r="B245" s="146"/>
      <c r="C245" s="147" t="s">
        <v>392</v>
      </c>
      <c r="D245" s="147" t="s">
        <v>149</v>
      </c>
      <c r="E245" s="148" t="s">
        <v>393</v>
      </c>
      <c r="F245" s="291" t="s">
        <v>394</v>
      </c>
      <c r="G245" s="291"/>
      <c r="H245" s="291"/>
      <c r="I245" s="291"/>
      <c r="J245" s="149" t="s">
        <v>172</v>
      </c>
      <c r="K245" s="150">
        <v>0.9</v>
      </c>
      <c r="L245" s="292"/>
      <c r="M245" s="292"/>
      <c r="N245" s="292">
        <f>ROUND(L245*K245,2)</f>
        <v>0</v>
      </c>
      <c r="O245" s="292"/>
      <c r="P245" s="292"/>
      <c r="Q245" s="292"/>
      <c r="R245" s="151"/>
      <c r="T245" s="152"/>
      <c r="U245" s="34" t="s">
        <v>40</v>
      </c>
      <c r="V245" s="153">
        <v>2.236</v>
      </c>
      <c r="W245" s="153">
        <f>V245*K245</f>
        <v>2.0124000000000004</v>
      </c>
      <c r="X245" s="153">
        <v>0.45432000000000006</v>
      </c>
      <c r="Y245" s="153">
        <f>X245*K245</f>
        <v>0.4088880000000001</v>
      </c>
      <c r="Z245" s="153">
        <v>0</v>
      </c>
      <c r="AA245" s="154">
        <f>Z245*K245</f>
        <v>0</v>
      </c>
      <c r="AR245" s="9" t="s">
        <v>147</v>
      </c>
      <c r="AT245" s="9" t="s">
        <v>149</v>
      </c>
      <c r="AU245" s="9" t="s">
        <v>90</v>
      </c>
      <c r="AY245" s="9" t="s">
        <v>148</v>
      </c>
      <c r="BE245" s="155">
        <f>IF(U245="základní",N245,0)</f>
        <v>0</v>
      </c>
      <c r="BF245" s="155">
        <f>IF(U245="snížená",N245,0)</f>
        <v>0</v>
      </c>
      <c r="BG245" s="155">
        <f>IF(U245="zákl. přenesená",N245,0)</f>
        <v>0</v>
      </c>
      <c r="BH245" s="155">
        <f>IF(U245="sníž. přenesená",N245,0)</f>
        <v>0</v>
      </c>
      <c r="BI245" s="155">
        <f>IF(U245="nulová",N245,0)</f>
        <v>0</v>
      </c>
      <c r="BJ245" s="9" t="s">
        <v>83</v>
      </c>
      <c r="BK245" s="155">
        <f>ROUND(L245*K245,2)</f>
        <v>0</v>
      </c>
      <c r="BL245" s="9" t="s">
        <v>147</v>
      </c>
      <c r="BM245" s="9" t="s">
        <v>395</v>
      </c>
    </row>
    <row r="246" spans="2:51" s="157" customFormat="1" ht="22.5" customHeight="1">
      <c r="B246" s="158"/>
      <c r="C246" s="159"/>
      <c r="D246" s="159"/>
      <c r="E246" s="160"/>
      <c r="F246" s="295" t="s">
        <v>320</v>
      </c>
      <c r="G246" s="295"/>
      <c r="H246" s="295"/>
      <c r="I246" s="295"/>
      <c r="J246" s="159"/>
      <c r="K246" s="160"/>
      <c r="L246" s="159"/>
      <c r="M246" s="159"/>
      <c r="N246" s="159"/>
      <c r="O246" s="159"/>
      <c r="P246" s="159"/>
      <c r="Q246" s="159"/>
      <c r="R246" s="161"/>
      <c r="T246" s="162"/>
      <c r="U246" s="159"/>
      <c r="V246" s="159"/>
      <c r="W246" s="159"/>
      <c r="X246" s="159"/>
      <c r="Y246" s="159"/>
      <c r="Z246" s="159"/>
      <c r="AA246" s="163"/>
      <c r="AT246" s="164" t="s">
        <v>269</v>
      </c>
      <c r="AU246" s="164" t="s">
        <v>90</v>
      </c>
      <c r="AV246" s="157" t="s">
        <v>83</v>
      </c>
      <c r="AW246" s="157" t="s">
        <v>32</v>
      </c>
      <c r="AX246" s="157" t="s">
        <v>75</v>
      </c>
      <c r="AY246" s="164" t="s">
        <v>148</v>
      </c>
    </row>
    <row r="247" spans="2:51" s="165" customFormat="1" ht="22.5" customHeight="1">
      <c r="B247" s="166"/>
      <c r="C247" s="167"/>
      <c r="D247" s="167"/>
      <c r="E247" s="168"/>
      <c r="F247" s="296" t="s">
        <v>396</v>
      </c>
      <c r="G247" s="296"/>
      <c r="H247" s="296"/>
      <c r="I247" s="296"/>
      <c r="J247" s="167"/>
      <c r="K247" s="169">
        <v>0.9</v>
      </c>
      <c r="L247" s="167"/>
      <c r="M247" s="167"/>
      <c r="N247" s="167"/>
      <c r="O247" s="167"/>
      <c r="P247" s="167"/>
      <c r="Q247" s="167"/>
      <c r="R247" s="170"/>
      <c r="T247" s="171"/>
      <c r="U247" s="167"/>
      <c r="V247" s="167"/>
      <c r="W247" s="167"/>
      <c r="X247" s="167"/>
      <c r="Y247" s="167"/>
      <c r="Z247" s="167"/>
      <c r="AA247" s="172"/>
      <c r="AT247" s="173" t="s">
        <v>269</v>
      </c>
      <c r="AU247" s="173" t="s">
        <v>90</v>
      </c>
      <c r="AV247" s="165" t="s">
        <v>90</v>
      </c>
      <c r="AW247" s="165" t="s">
        <v>32</v>
      </c>
      <c r="AX247" s="165" t="s">
        <v>83</v>
      </c>
      <c r="AY247" s="173" t="s">
        <v>148</v>
      </c>
    </row>
    <row r="248" spans="2:63" s="134" customFormat="1" ht="29.25" customHeight="1">
      <c r="B248" s="135"/>
      <c r="C248" s="136"/>
      <c r="D248" s="145" t="s">
        <v>227</v>
      </c>
      <c r="E248" s="145"/>
      <c r="F248" s="145"/>
      <c r="G248" s="145"/>
      <c r="H248" s="145"/>
      <c r="I248" s="145"/>
      <c r="J248" s="145"/>
      <c r="K248" s="145"/>
      <c r="L248" s="145"/>
      <c r="M248" s="145"/>
      <c r="N248" s="290">
        <f>BK248</f>
        <v>0</v>
      </c>
      <c r="O248" s="290"/>
      <c r="P248" s="290"/>
      <c r="Q248" s="290"/>
      <c r="R248" s="138"/>
      <c r="T248" s="139"/>
      <c r="U248" s="136"/>
      <c r="V248" s="136"/>
      <c r="W248" s="140">
        <f>SUM(W249:W326)</f>
        <v>251.39816899999997</v>
      </c>
      <c r="X248" s="136"/>
      <c r="Y248" s="140">
        <f>SUM(Y249:Y326)</f>
        <v>53.43241793504</v>
      </c>
      <c r="Z248" s="136"/>
      <c r="AA248" s="141">
        <f>SUM(AA249:AA326)</f>
        <v>0</v>
      </c>
      <c r="AR248" s="142" t="s">
        <v>83</v>
      </c>
      <c r="AT248" s="143" t="s">
        <v>74</v>
      </c>
      <c r="AU248" s="143" t="s">
        <v>83</v>
      </c>
      <c r="AY248" s="142" t="s">
        <v>148</v>
      </c>
      <c r="BK248" s="144">
        <f>SUM(BK249:BK326)</f>
        <v>0</v>
      </c>
    </row>
    <row r="249" spans="2:65" s="23" customFormat="1" ht="38.25" customHeight="1">
      <c r="B249" s="146"/>
      <c r="C249" s="147" t="s">
        <v>397</v>
      </c>
      <c r="D249" s="147" t="s">
        <v>149</v>
      </c>
      <c r="E249" s="148" t="s">
        <v>398</v>
      </c>
      <c r="F249" s="291" t="s">
        <v>399</v>
      </c>
      <c r="G249" s="291"/>
      <c r="H249" s="291"/>
      <c r="I249" s="291"/>
      <c r="J249" s="149" t="s">
        <v>172</v>
      </c>
      <c r="K249" s="150">
        <v>86.52</v>
      </c>
      <c r="L249" s="292"/>
      <c r="M249" s="292"/>
      <c r="N249" s="292">
        <f>ROUND(L249*K249,2)</f>
        <v>0</v>
      </c>
      <c r="O249" s="292"/>
      <c r="P249" s="292"/>
      <c r="Q249" s="292"/>
      <c r="R249" s="151"/>
      <c r="T249" s="152"/>
      <c r="U249" s="34" t="s">
        <v>40</v>
      </c>
      <c r="V249" s="153">
        <v>1.355</v>
      </c>
      <c r="W249" s="153">
        <f>V249*K249</f>
        <v>117.23459999999999</v>
      </c>
      <c r="X249" s="153">
        <v>0.34235000000000004</v>
      </c>
      <c r="Y249" s="153">
        <f>X249*K249</f>
        <v>29.620122000000002</v>
      </c>
      <c r="Z249" s="153">
        <v>0</v>
      </c>
      <c r="AA249" s="154">
        <f>Z249*K249</f>
        <v>0</v>
      </c>
      <c r="AR249" s="9" t="s">
        <v>147</v>
      </c>
      <c r="AT249" s="9" t="s">
        <v>149</v>
      </c>
      <c r="AU249" s="9" t="s">
        <v>90</v>
      </c>
      <c r="AY249" s="9" t="s">
        <v>148</v>
      </c>
      <c r="BE249" s="155">
        <f>IF(U249="základní",N249,0)</f>
        <v>0</v>
      </c>
      <c r="BF249" s="155">
        <f>IF(U249="snížená",N249,0)</f>
        <v>0</v>
      </c>
      <c r="BG249" s="155">
        <f>IF(U249="zákl. přenesená",N249,0)</f>
        <v>0</v>
      </c>
      <c r="BH249" s="155">
        <f>IF(U249="sníž. přenesená",N249,0)</f>
        <v>0</v>
      </c>
      <c r="BI249" s="155">
        <f>IF(U249="nulová",N249,0)</f>
        <v>0</v>
      </c>
      <c r="BJ249" s="9" t="s">
        <v>83</v>
      </c>
      <c r="BK249" s="155">
        <f>ROUND(L249*K249,2)</f>
        <v>0</v>
      </c>
      <c r="BL249" s="9" t="s">
        <v>147</v>
      </c>
      <c r="BM249" s="9" t="s">
        <v>400</v>
      </c>
    </row>
    <row r="250" spans="2:51" s="165" customFormat="1" ht="22.5" customHeight="1">
      <c r="B250" s="166"/>
      <c r="C250" s="167"/>
      <c r="D250" s="167"/>
      <c r="E250" s="168"/>
      <c r="F250" s="300" t="s">
        <v>401</v>
      </c>
      <c r="G250" s="300"/>
      <c r="H250" s="300"/>
      <c r="I250" s="300"/>
      <c r="J250" s="167"/>
      <c r="K250" s="169">
        <v>86.52</v>
      </c>
      <c r="L250" s="167"/>
      <c r="M250" s="167"/>
      <c r="N250" s="167"/>
      <c r="O250" s="167"/>
      <c r="P250" s="167"/>
      <c r="Q250" s="167"/>
      <c r="R250" s="170"/>
      <c r="T250" s="171"/>
      <c r="U250" s="167"/>
      <c r="V250" s="167"/>
      <c r="W250" s="167"/>
      <c r="X250" s="167"/>
      <c r="Y250" s="167"/>
      <c r="Z250" s="167"/>
      <c r="AA250" s="172"/>
      <c r="AT250" s="173" t="s">
        <v>269</v>
      </c>
      <c r="AU250" s="173" t="s">
        <v>90</v>
      </c>
      <c r="AV250" s="165" t="s">
        <v>90</v>
      </c>
      <c r="AW250" s="165" t="s">
        <v>32</v>
      </c>
      <c r="AX250" s="165" t="s">
        <v>83</v>
      </c>
      <c r="AY250" s="173" t="s">
        <v>148</v>
      </c>
    </row>
    <row r="251" spans="2:65" s="23" customFormat="1" ht="22.5" customHeight="1">
      <c r="B251" s="146"/>
      <c r="C251" s="147" t="s">
        <v>402</v>
      </c>
      <c r="D251" s="147" t="s">
        <v>149</v>
      </c>
      <c r="E251" s="148" t="s">
        <v>403</v>
      </c>
      <c r="F251" s="291" t="s">
        <v>404</v>
      </c>
      <c r="G251" s="291"/>
      <c r="H251" s="291"/>
      <c r="I251" s="291"/>
      <c r="J251" s="149" t="s">
        <v>266</v>
      </c>
      <c r="K251" s="150">
        <v>0.906</v>
      </c>
      <c r="L251" s="292"/>
      <c r="M251" s="292"/>
      <c r="N251" s="292">
        <f>ROUND(L251*K251,2)</f>
        <v>0</v>
      </c>
      <c r="O251" s="292"/>
      <c r="P251" s="292"/>
      <c r="Q251" s="292"/>
      <c r="R251" s="151"/>
      <c r="T251" s="152"/>
      <c r="U251" s="34" t="s">
        <v>40</v>
      </c>
      <c r="V251" s="153">
        <v>1.152</v>
      </c>
      <c r="W251" s="153">
        <f>V251*K251</f>
        <v>1.043712</v>
      </c>
      <c r="X251" s="153">
        <v>2.45336</v>
      </c>
      <c r="Y251" s="153">
        <f>X251*K251</f>
        <v>2.22274416</v>
      </c>
      <c r="Z251" s="153">
        <v>0</v>
      </c>
      <c r="AA251" s="154">
        <f>Z251*K251</f>
        <v>0</v>
      </c>
      <c r="AR251" s="9" t="s">
        <v>147</v>
      </c>
      <c r="AT251" s="9" t="s">
        <v>149</v>
      </c>
      <c r="AU251" s="9" t="s">
        <v>90</v>
      </c>
      <c r="AY251" s="9" t="s">
        <v>148</v>
      </c>
      <c r="BE251" s="155">
        <f>IF(U251="základní",N251,0)</f>
        <v>0</v>
      </c>
      <c r="BF251" s="155">
        <f>IF(U251="snížená",N251,0)</f>
        <v>0</v>
      </c>
      <c r="BG251" s="155">
        <f>IF(U251="zákl. přenesená",N251,0)</f>
        <v>0</v>
      </c>
      <c r="BH251" s="155">
        <f>IF(U251="sníž. přenesená",N251,0)</f>
        <v>0</v>
      </c>
      <c r="BI251" s="155">
        <f>IF(U251="nulová",N251,0)</f>
        <v>0</v>
      </c>
      <c r="BJ251" s="9" t="s">
        <v>83</v>
      </c>
      <c r="BK251" s="155">
        <f>ROUND(L251*K251,2)</f>
        <v>0</v>
      </c>
      <c r="BL251" s="9" t="s">
        <v>147</v>
      </c>
      <c r="BM251" s="9" t="s">
        <v>405</v>
      </c>
    </row>
    <row r="252" spans="2:51" s="165" customFormat="1" ht="22.5" customHeight="1">
      <c r="B252" s="166"/>
      <c r="C252" s="167"/>
      <c r="D252" s="167"/>
      <c r="E252" s="168"/>
      <c r="F252" s="300" t="s">
        <v>406</v>
      </c>
      <c r="G252" s="300"/>
      <c r="H252" s="300"/>
      <c r="I252" s="300"/>
      <c r="J252" s="167"/>
      <c r="K252" s="169">
        <v>0.381</v>
      </c>
      <c r="L252" s="167"/>
      <c r="M252" s="167"/>
      <c r="N252" s="167"/>
      <c r="O252" s="167"/>
      <c r="P252" s="167"/>
      <c r="Q252" s="167"/>
      <c r="R252" s="170"/>
      <c r="T252" s="171"/>
      <c r="U252" s="167"/>
      <c r="V252" s="167"/>
      <c r="W252" s="167"/>
      <c r="X252" s="167"/>
      <c r="Y252" s="167"/>
      <c r="Z252" s="167"/>
      <c r="AA252" s="172"/>
      <c r="AT252" s="173" t="s">
        <v>269</v>
      </c>
      <c r="AU252" s="173" t="s">
        <v>90</v>
      </c>
      <c r="AV252" s="165" t="s">
        <v>90</v>
      </c>
      <c r="AW252" s="165" t="s">
        <v>32</v>
      </c>
      <c r="AX252" s="165" t="s">
        <v>75</v>
      </c>
      <c r="AY252" s="173" t="s">
        <v>148</v>
      </c>
    </row>
    <row r="253" spans="2:51" s="157" customFormat="1" ht="22.5" customHeight="1">
      <c r="B253" s="158"/>
      <c r="C253" s="159"/>
      <c r="D253" s="159"/>
      <c r="E253" s="160"/>
      <c r="F253" s="298" t="s">
        <v>407</v>
      </c>
      <c r="G253" s="298"/>
      <c r="H253" s="298"/>
      <c r="I253" s="298"/>
      <c r="J253" s="159"/>
      <c r="K253" s="160"/>
      <c r="L253" s="159"/>
      <c r="M253" s="159"/>
      <c r="N253" s="159"/>
      <c r="O253" s="159"/>
      <c r="P253" s="159"/>
      <c r="Q253" s="159"/>
      <c r="R253" s="161"/>
      <c r="T253" s="162"/>
      <c r="U253" s="159"/>
      <c r="V253" s="159"/>
      <c r="W253" s="159"/>
      <c r="X253" s="159"/>
      <c r="Y253" s="159"/>
      <c r="Z253" s="159"/>
      <c r="AA253" s="163"/>
      <c r="AT253" s="164" t="s">
        <v>269</v>
      </c>
      <c r="AU253" s="164" t="s">
        <v>90</v>
      </c>
      <c r="AV253" s="157" t="s">
        <v>83</v>
      </c>
      <c r="AW253" s="157" t="s">
        <v>32</v>
      </c>
      <c r="AX253" s="157" t="s">
        <v>75</v>
      </c>
      <c r="AY253" s="164" t="s">
        <v>148</v>
      </c>
    </row>
    <row r="254" spans="2:51" s="165" customFormat="1" ht="22.5" customHeight="1">
      <c r="B254" s="166"/>
      <c r="C254" s="167"/>
      <c r="D254" s="167"/>
      <c r="E254" s="168"/>
      <c r="F254" s="296" t="s">
        <v>408</v>
      </c>
      <c r="G254" s="296"/>
      <c r="H254" s="296"/>
      <c r="I254" s="296"/>
      <c r="J254" s="167"/>
      <c r="K254" s="169">
        <v>0.155</v>
      </c>
      <c r="L254" s="167"/>
      <c r="M254" s="167"/>
      <c r="N254" s="167"/>
      <c r="O254" s="167"/>
      <c r="P254" s="167"/>
      <c r="Q254" s="167"/>
      <c r="R254" s="170"/>
      <c r="T254" s="171"/>
      <c r="U254" s="167"/>
      <c r="V254" s="167"/>
      <c r="W254" s="167"/>
      <c r="X254" s="167"/>
      <c r="Y254" s="167"/>
      <c r="Z254" s="167"/>
      <c r="AA254" s="172"/>
      <c r="AT254" s="173" t="s">
        <v>269</v>
      </c>
      <c r="AU254" s="173" t="s">
        <v>90</v>
      </c>
      <c r="AV254" s="165" t="s">
        <v>90</v>
      </c>
      <c r="AW254" s="165" t="s">
        <v>32</v>
      </c>
      <c r="AX254" s="165" t="s">
        <v>75</v>
      </c>
      <c r="AY254" s="173" t="s">
        <v>148</v>
      </c>
    </row>
    <row r="255" spans="2:51" s="165" customFormat="1" ht="22.5" customHeight="1">
      <c r="B255" s="166"/>
      <c r="C255" s="167"/>
      <c r="D255" s="167"/>
      <c r="E255" s="168"/>
      <c r="F255" s="296" t="s">
        <v>409</v>
      </c>
      <c r="G255" s="296"/>
      <c r="H255" s="296"/>
      <c r="I255" s="296"/>
      <c r="J255" s="167"/>
      <c r="K255" s="169">
        <v>0.14900000000000002</v>
      </c>
      <c r="L255" s="167"/>
      <c r="M255" s="167"/>
      <c r="N255" s="167"/>
      <c r="O255" s="167"/>
      <c r="P255" s="167"/>
      <c r="Q255" s="167"/>
      <c r="R255" s="170"/>
      <c r="T255" s="171"/>
      <c r="U255" s="167"/>
      <c r="V255" s="167"/>
      <c r="W255" s="167"/>
      <c r="X255" s="167"/>
      <c r="Y255" s="167"/>
      <c r="Z255" s="167"/>
      <c r="AA255" s="172"/>
      <c r="AT255" s="173" t="s">
        <v>269</v>
      </c>
      <c r="AU255" s="173" t="s">
        <v>90</v>
      </c>
      <c r="AV255" s="165" t="s">
        <v>90</v>
      </c>
      <c r="AW255" s="165" t="s">
        <v>32</v>
      </c>
      <c r="AX255" s="165" t="s">
        <v>75</v>
      </c>
      <c r="AY255" s="173" t="s">
        <v>148</v>
      </c>
    </row>
    <row r="256" spans="2:51" s="165" customFormat="1" ht="22.5" customHeight="1">
      <c r="B256" s="166"/>
      <c r="C256" s="167"/>
      <c r="D256" s="167"/>
      <c r="E256" s="168"/>
      <c r="F256" s="296" t="s">
        <v>410</v>
      </c>
      <c r="G256" s="296"/>
      <c r="H256" s="296"/>
      <c r="I256" s="296"/>
      <c r="J256" s="167"/>
      <c r="K256" s="169">
        <v>0.131</v>
      </c>
      <c r="L256" s="167"/>
      <c r="M256" s="167"/>
      <c r="N256" s="167"/>
      <c r="O256" s="167"/>
      <c r="P256" s="167"/>
      <c r="Q256" s="167"/>
      <c r="R256" s="170"/>
      <c r="T256" s="171"/>
      <c r="U256" s="167"/>
      <c r="V256" s="167"/>
      <c r="W256" s="167"/>
      <c r="X256" s="167"/>
      <c r="Y256" s="167"/>
      <c r="Z256" s="167"/>
      <c r="AA256" s="172"/>
      <c r="AT256" s="173" t="s">
        <v>269</v>
      </c>
      <c r="AU256" s="173" t="s">
        <v>90</v>
      </c>
      <c r="AV256" s="165" t="s">
        <v>90</v>
      </c>
      <c r="AW256" s="165" t="s">
        <v>32</v>
      </c>
      <c r="AX256" s="165" t="s">
        <v>75</v>
      </c>
      <c r="AY256" s="173" t="s">
        <v>148</v>
      </c>
    </row>
    <row r="257" spans="2:51" s="165" customFormat="1" ht="22.5" customHeight="1">
      <c r="B257" s="166"/>
      <c r="C257" s="167"/>
      <c r="D257" s="167"/>
      <c r="E257" s="168"/>
      <c r="F257" s="296" t="s">
        <v>411</v>
      </c>
      <c r="G257" s="296"/>
      <c r="H257" s="296"/>
      <c r="I257" s="296"/>
      <c r="J257" s="167"/>
      <c r="K257" s="169">
        <v>0.09</v>
      </c>
      <c r="L257" s="167"/>
      <c r="M257" s="167"/>
      <c r="N257" s="167"/>
      <c r="O257" s="167"/>
      <c r="P257" s="167"/>
      <c r="Q257" s="167"/>
      <c r="R257" s="170"/>
      <c r="T257" s="171"/>
      <c r="U257" s="167"/>
      <c r="V257" s="167"/>
      <c r="W257" s="167"/>
      <c r="X257" s="167"/>
      <c r="Y257" s="167"/>
      <c r="Z257" s="167"/>
      <c r="AA257" s="172"/>
      <c r="AT257" s="173" t="s">
        <v>269</v>
      </c>
      <c r="AU257" s="173" t="s">
        <v>90</v>
      </c>
      <c r="AV257" s="165" t="s">
        <v>90</v>
      </c>
      <c r="AW257" s="165" t="s">
        <v>32</v>
      </c>
      <c r="AX257" s="165" t="s">
        <v>75</v>
      </c>
      <c r="AY257" s="173" t="s">
        <v>148</v>
      </c>
    </row>
    <row r="258" spans="2:51" s="183" customFormat="1" ht="22.5" customHeight="1">
      <c r="B258" s="184"/>
      <c r="C258" s="185"/>
      <c r="D258" s="185"/>
      <c r="E258" s="186"/>
      <c r="F258" s="299" t="s">
        <v>281</v>
      </c>
      <c r="G258" s="299"/>
      <c r="H258" s="299"/>
      <c r="I258" s="299"/>
      <c r="J258" s="185"/>
      <c r="K258" s="187">
        <v>0.906</v>
      </c>
      <c r="L258" s="185"/>
      <c r="M258" s="185"/>
      <c r="N258" s="185"/>
      <c r="O258" s="185"/>
      <c r="P258" s="185"/>
      <c r="Q258" s="185"/>
      <c r="R258" s="188"/>
      <c r="T258" s="189"/>
      <c r="U258" s="185"/>
      <c r="V258" s="185"/>
      <c r="W258" s="185"/>
      <c r="X258" s="185"/>
      <c r="Y258" s="185"/>
      <c r="Z258" s="185"/>
      <c r="AA258" s="190"/>
      <c r="AT258" s="191" t="s">
        <v>269</v>
      </c>
      <c r="AU258" s="191" t="s">
        <v>90</v>
      </c>
      <c r="AV258" s="183" t="s">
        <v>147</v>
      </c>
      <c r="AW258" s="183" t="s">
        <v>32</v>
      </c>
      <c r="AX258" s="183" t="s">
        <v>83</v>
      </c>
      <c r="AY258" s="191" t="s">
        <v>148</v>
      </c>
    </row>
    <row r="259" spans="2:65" s="23" customFormat="1" ht="31.5" customHeight="1">
      <c r="B259" s="146"/>
      <c r="C259" s="147" t="s">
        <v>412</v>
      </c>
      <c r="D259" s="147" t="s">
        <v>149</v>
      </c>
      <c r="E259" s="148" t="s">
        <v>413</v>
      </c>
      <c r="F259" s="291" t="s">
        <v>414</v>
      </c>
      <c r="G259" s="291"/>
      <c r="H259" s="291"/>
      <c r="I259" s="291"/>
      <c r="J259" s="149" t="s">
        <v>172</v>
      </c>
      <c r="K259" s="150">
        <v>10.313</v>
      </c>
      <c r="L259" s="292"/>
      <c r="M259" s="292"/>
      <c r="N259" s="292">
        <f>ROUND(L259*K259,2)</f>
        <v>0</v>
      </c>
      <c r="O259" s="292"/>
      <c r="P259" s="292"/>
      <c r="Q259" s="292"/>
      <c r="R259" s="151"/>
      <c r="T259" s="152"/>
      <c r="U259" s="34" t="s">
        <v>40</v>
      </c>
      <c r="V259" s="153">
        <v>0.819</v>
      </c>
      <c r="W259" s="153">
        <f>V259*K259</f>
        <v>8.446347</v>
      </c>
      <c r="X259" s="153">
        <v>0.00077</v>
      </c>
      <c r="Y259" s="153">
        <f>X259*K259</f>
        <v>0.00794101</v>
      </c>
      <c r="Z259" s="153">
        <v>0</v>
      </c>
      <c r="AA259" s="154">
        <f>Z259*K259</f>
        <v>0</v>
      </c>
      <c r="AR259" s="9" t="s">
        <v>147</v>
      </c>
      <c r="AT259" s="9" t="s">
        <v>149</v>
      </c>
      <c r="AU259" s="9" t="s">
        <v>90</v>
      </c>
      <c r="AY259" s="9" t="s">
        <v>148</v>
      </c>
      <c r="BE259" s="155">
        <f>IF(U259="základní",N259,0)</f>
        <v>0</v>
      </c>
      <c r="BF259" s="155">
        <f>IF(U259="snížená",N259,0)</f>
        <v>0</v>
      </c>
      <c r="BG259" s="155">
        <f>IF(U259="zákl. přenesená",N259,0)</f>
        <v>0</v>
      </c>
      <c r="BH259" s="155">
        <f>IF(U259="sníž. přenesená",N259,0)</f>
        <v>0</v>
      </c>
      <c r="BI259" s="155">
        <f>IF(U259="nulová",N259,0)</f>
        <v>0</v>
      </c>
      <c r="BJ259" s="9" t="s">
        <v>83</v>
      </c>
      <c r="BK259" s="155">
        <f>ROUND(L259*K259,2)</f>
        <v>0</v>
      </c>
      <c r="BL259" s="9" t="s">
        <v>147</v>
      </c>
      <c r="BM259" s="9" t="s">
        <v>415</v>
      </c>
    </row>
    <row r="260" spans="2:51" s="165" customFormat="1" ht="22.5" customHeight="1">
      <c r="B260" s="166"/>
      <c r="C260" s="167"/>
      <c r="D260" s="167"/>
      <c r="E260" s="168"/>
      <c r="F260" s="300" t="s">
        <v>416</v>
      </c>
      <c r="G260" s="300"/>
      <c r="H260" s="300"/>
      <c r="I260" s="300"/>
      <c r="J260" s="167"/>
      <c r="K260" s="169">
        <v>3.05</v>
      </c>
      <c r="L260" s="167"/>
      <c r="M260" s="167"/>
      <c r="N260" s="167"/>
      <c r="O260" s="167"/>
      <c r="P260" s="167"/>
      <c r="Q260" s="167"/>
      <c r="R260" s="170"/>
      <c r="T260" s="171"/>
      <c r="U260" s="167"/>
      <c r="V260" s="167"/>
      <c r="W260" s="167"/>
      <c r="X260" s="167"/>
      <c r="Y260" s="167"/>
      <c r="Z260" s="167"/>
      <c r="AA260" s="172"/>
      <c r="AT260" s="173" t="s">
        <v>269</v>
      </c>
      <c r="AU260" s="173" t="s">
        <v>90</v>
      </c>
      <c r="AV260" s="165" t="s">
        <v>90</v>
      </c>
      <c r="AW260" s="165" t="s">
        <v>32</v>
      </c>
      <c r="AX260" s="165" t="s">
        <v>75</v>
      </c>
      <c r="AY260" s="173" t="s">
        <v>148</v>
      </c>
    </row>
    <row r="261" spans="2:51" s="157" customFormat="1" ht="22.5" customHeight="1">
      <c r="B261" s="158"/>
      <c r="C261" s="159"/>
      <c r="D261" s="159"/>
      <c r="E261" s="160"/>
      <c r="F261" s="298" t="s">
        <v>407</v>
      </c>
      <c r="G261" s="298"/>
      <c r="H261" s="298"/>
      <c r="I261" s="298"/>
      <c r="J261" s="159"/>
      <c r="K261" s="160"/>
      <c r="L261" s="159"/>
      <c r="M261" s="159"/>
      <c r="N261" s="159"/>
      <c r="O261" s="159"/>
      <c r="P261" s="159"/>
      <c r="Q261" s="159"/>
      <c r="R261" s="161"/>
      <c r="T261" s="162"/>
      <c r="U261" s="159"/>
      <c r="V261" s="159"/>
      <c r="W261" s="159"/>
      <c r="X261" s="159"/>
      <c r="Y261" s="159"/>
      <c r="Z261" s="159"/>
      <c r="AA261" s="163"/>
      <c r="AT261" s="164" t="s">
        <v>269</v>
      </c>
      <c r="AU261" s="164" t="s">
        <v>90</v>
      </c>
      <c r="AV261" s="157" t="s">
        <v>83</v>
      </c>
      <c r="AW261" s="157" t="s">
        <v>32</v>
      </c>
      <c r="AX261" s="157" t="s">
        <v>75</v>
      </c>
      <c r="AY261" s="164" t="s">
        <v>148</v>
      </c>
    </row>
    <row r="262" spans="2:51" s="165" customFormat="1" ht="22.5" customHeight="1">
      <c r="B262" s="166"/>
      <c r="C262" s="167"/>
      <c r="D262" s="167"/>
      <c r="E262" s="168"/>
      <c r="F262" s="296" t="s">
        <v>417</v>
      </c>
      <c r="G262" s="296"/>
      <c r="H262" s="296"/>
      <c r="I262" s="296"/>
      <c r="J262" s="167"/>
      <c r="K262" s="169">
        <v>2.05</v>
      </c>
      <c r="L262" s="167"/>
      <c r="M262" s="167"/>
      <c r="N262" s="167"/>
      <c r="O262" s="167"/>
      <c r="P262" s="167"/>
      <c r="Q262" s="167"/>
      <c r="R262" s="170"/>
      <c r="T262" s="171"/>
      <c r="U262" s="167"/>
      <c r="V262" s="167"/>
      <c r="W262" s="167"/>
      <c r="X262" s="167"/>
      <c r="Y262" s="167"/>
      <c r="Z262" s="167"/>
      <c r="AA262" s="172"/>
      <c r="AT262" s="173" t="s">
        <v>269</v>
      </c>
      <c r="AU262" s="173" t="s">
        <v>90</v>
      </c>
      <c r="AV262" s="165" t="s">
        <v>90</v>
      </c>
      <c r="AW262" s="165" t="s">
        <v>32</v>
      </c>
      <c r="AX262" s="165" t="s">
        <v>75</v>
      </c>
      <c r="AY262" s="173" t="s">
        <v>148</v>
      </c>
    </row>
    <row r="263" spans="2:51" s="165" customFormat="1" ht="22.5" customHeight="1">
      <c r="B263" s="166"/>
      <c r="C263" s="167"/>
      <c r="D263" s="167"/>
      <c r="E263" s="168"/>
      <c r="F263" s="296" t="s">
        <v>418</v>
      </c>
      <c r="G263" s="296"/>
      <c r="H263" s="296"/>
      <c r="I263" s="296"/>
      <c r="J263" s="167"/>
      <c r="K263" s="169">
        <v>1.968</v>
      </c>
      <c r="L263" s="167"/>
      <c r="M263" s="167"/>
      <c r="N263" s="167"/>
      <c r="O263" s="167"/>
      <c r="P263" s="167"/>
      <c r="Q263" s="167"/>
      <c r="R263" s="170"/>
      <c r="T263" s="171"/>
      <c r="U263" s="167"/>
      <c r="V263" s="167"/>
      <c r="W263" s="167"/>
      <c r="X263" s="167"/>
      <c r="Y263" s="167"/>
      <c r="Z263" s="167"/>
      <c r="AA263" s="172"/>
      <c r="AT263" s="173" t="s">
        <v>269</v>
      </c>
      <c r="AU263" s="173" t="s">
        <v>90</v>
      </c>
      <c r="AV263" s="165" t="s">
        <v>90</v>
      </c>
      <c r="AW263" s="165" t="s">
        <v>32</v>
      </c>
      <c r="AX263" s="165" t="s">
        <v>75</v>
      </c>
      <c r="AY263" s="173" t="s">
        <v>148</v>
      </c>
    </row>
    <row r="264" spans="2:51" s="165" customFormat="1" ht="22.5" customHeight="1">
      <c r="B264" s="166"/>
      <c r="C264" s="167"/>
      <c r="D264" s="167"/>
      <c r="E264" s="168"/>
      <c r="F264" s="296" t="s">
        <v>419</v>
      </c>
      <c r="G264" s="296"/>
      <c r="H264" s="296"/>
      <c r="I264" s="296"/>
      <c r="J264" s="167"/>
      <c r="K264" s="169">
        <v>1.925</v>
      </c>
      <c r="L264" s="167"/>
      <c r="M264" s="167"/>
      <c r="N264" s="167"/>
      <c r="O264" s="167"/>
      <c r="P264" s="167"/>
      <c r="Q264" s="167"/>
      <c r="R264" s="170"/>
      <c r="T264" s="171"/>
      <c r="U264" s="167"/>
      <c r="V264" s="167"/>
      <c r="W264" s="167"/>
      <c r="X264" s="167"/>
      <c r="Y264" s="167"/>
      <c r="Z264" s="167"/>
      <c r="AA264" s="172"/>
      <c r="AT264" s="173" t="s">
        <v>269</v>
      </c>
      <c r="AU264" s="173" t="s">
        <v>90</v>
      </c>
      <c r="AV264" s="165" t="s">
        <v>90</v>
      </c>
      <c r="AW264" s="165" t="s">
        <v>32</v>
      </c>
      <c r="AX264" s="165" t="s">
        <v>75</v>
      </c>
      <c r="AY264" s="173" t="s">
        <v>148</v>
      </c>
    </row>
    <row r="265" spans="2:51" s="165" customFormat="1" ht="22.5" customHeight="1">
      <c r="B265" s="166"/>
      <c r="C265" s="167"/>
      <c r="D265" s="167"/>
      <c r="E265" s="168"/>
      <c r="F265" s="296" t="s">
        <v>420</v>
      </c>
      <c r="G265" s="296"/>
      <c r="H265" s="296"/>
      <c r="I265" s="296"/>
      <c r="J265" s="167"/>
      <c r="K265" s="169">
        <v>1.32</v>
      </c>
      <c r="L265" s="167"/>
      <c r="M265" s="167"/>
      <c r="N265" s="167"/>
      <c r="O265" s="167"/>
      <c r="P265" s="167"/>
      <c r="Q265" s="167"/>
      <c r="R265" s="170"/>
      <c r="T265" s="171"/>
      <c r="U265" s="167"/>
      <c r="V265" s="167"/>
      <c r="W265" s="167"/>
      <c r="X265" s="167"/>
      <c r="Y265" s="167"/>
      <c r="Z265" s="167"/>
      <c r="AA265" s="172"/>
      <c r="AT265" s="173" t="s">
        <v>269</v>
      </c>
      <c r="AU265" s="173" t="s">
        <v>90</v>
      </c>
      <c r="AV265" s="165" t="s">
        <v>90</v>
      </c>
      <c r="AW265" s="165" t="s">
        <v>32</v>
      </c>
      <c r="AX265" s="165" t="s">
        <v>75</v>
      </c>
      <c r="AY265" s="173" t="s">
        <v>148</v>
      </c>
    </row>
    <row r="266" spans="2:51" s="183" customFormat="1" ht="22.5" customHeight="1">
      <c r="B266" s="184"/>
      <c r="C266" s="185"/>
      <c r="D266" s="185"/>
      <c r="E266" s="186"/>
      <c r="F266" s="299" t="s">
        <v>281</v>
      </c>
      <c r="G266" s="299"/>
      <c r="H266" s="299"/>
      <c r="I266" s="299"/>
      <c r="J266" s="185"/>
      <c r="K266" s="187">
        <v>10.313</v>
      </c>
      <c r="L266" s="185"/>
      <c r="M266" s="185"/>
      <c r="N266" s="185"/>
      <c r="O266" s="185"/>
      <c r="P266" s="185"/>
      <c r="Q266" s="185"/>
      <c r="R266" s="188"/>
      <c r="T266" s="189"/>
      <c r="U266" s="185"/>
      <c r="V266" s="185"/>
      <c r="W266" s="185"/>
      <c r="X266" s="185"/>
      <c r="Y266" s="185"/>
      <c r="Z266" s="185"/>
      <c r="AA266" s="190"/>
      <c r="AT266" s="191" t="s">
        <v>269</v>
      </c>
      <c r="AU266" s="191" t="s">
        <v>90</v>
      </c>
      <c r="AV266" s="183" t="s">
        <v>147</v>
      </c>
      <c r="AW266" s="183" t="s">
        <v>32</v>
      </c>
      <c r="AX266" s="183" t="s">
        <v>83</v>
      </c>
      <c r="AY266" s="191" t="s">
        <v>148</v>
      </c>
    </row>
    <row r="267" spans="2:65" s="23" customFormat="1" ht="31.5" customHeight="1">
      <c r="B267" s="146"/>
      <c r="C267" s="147" t="s">
        <v>215</v>
      </c>
      <c r="D267" s="147" t="s">
        <v>149</v>
      </c>
      <c r="E267" s="148" t="s">
        <v>421</v>
      </c>
      <c r="F267" s="291" t="s">
        <v>422</v>
      </c>
      <c r="G267" s="291"/>
      <c r="H267" s="291"/>
      <c r="I267" s="291"/>
      <c r="J267" s="149" t="s">
        <v>172</v>
      </c>
      <c r="K267" s="150">
        <v>10.313</v>
      </c>
      <c r="L267" s="292"/>
      <c r="M267" s="292"/>
      <c r="N267" s="292">
        <f>ROUND(L267*K267,2)</f>
        <v>0</v>
      </c>
      <c r="O267" s="292"/>
      <c r="P267" s="292"/>
      <c r="Q267" s="292"/>
      <c r="R267" s="151"/>
      <c r="T267" s="152"/>
      <c r="U267" s="34" t="s">
        <v>40</v>
      </c>
      <c r="V267" s="153">
        <v>0.329</v>
      </c>
      <c r="W267" s="153">
        <f>V267*K267</f>
        <v>3.392977</v>
      </c>
      <c r="X267" s="153">
        <v>0</v>
      </c>
      <c r="Y267" s="153">
        <f>X267*K267</f>
        <v>0</v>
      </c>
      <c r="Z267" s="153">
        <v>0</v>
      </c>
      <c r="AA267" s="154">
        <f>Z267*K267</f>
        <v>0</v>
      </c>
      <c r="AR267" s="9" t="s">
        <v>147</v>
      </c>
      <c r="AT267" s="9" t="s">
        <v>149</v>
      </c>
      <c r="AU267" s="9" t="s">
        <v>90</v>
      </c>
      <c r="AY267" s="9" t="s">
        <v>148</v>
      </c>
      <c r="BE267" s="155">
        <f>IF(U267="základní",N267,0)</f>
        <v>0</v>
      </c>
      <c r="BF267" s="155">
        <f>IF(U267="snížená",N267,0)</f>
        <v>0</v>
      </c>
      <c r="BG267" s="155">
        <f>IF(U267="zákl. přenesená",N267,0)</f>
        <v>0</v>
      </c>
      <c r="BH267" s="155">
        <f>IF(U267="sníž. přenesená",N267,0)</f>
        <v>0</v>
      </c>
      <c r="BI267" s="155">
        <f>IF(U267="nulová",N267,0)</f>
        <v>0</v>
      </c>
      <c r="BJ267" s="9" t="s">
        <v>83</v>
      </c>
      <c r="BK267" s="155">
        <f>ROUND(L267*K267,2)</f>
        <v>0</v>
      </c>
      <c r="BL267" s="9" t="s">
        <v>147</v>
      </c>
      <c r="BM267" s="9" t="s">
        <v>423</v>
      </c>
    </row>
    <row r="268" spans="2:65" s="23" customFormat="1" ht="31.5" customHeight="1">
      <c r="B268" s="146"/>
      <c r="C268" s="147" t="s">
        <v>424</v>
      </c>
      <c r="D268" s="147" t="s">
        <v>149</v>
      </c>
      <c r="E268" s="148" t="s">
        <v>425</v>
      </c>
      <c r="F268" s="291" t="s">
        <v>426</v>
      </c>
      <c r="G268" s="291"/>
      <c r="H268" s="291"/>
      <c r="I268" s="291"/>
      <c r="J268" s="149" t="s">
        <v>172</v>
      </c>
      <c r="K268" s="150">
        <v>2.455</v>
      </c>
      <c r="L268" s="292"/>
      <c r="M268" s="292"/>
      <c r="N268" s="292">
        <f>ROUND(L268*K268,2)</f>
        <v>0</v>
      </c>
      <c r="O268" s="292"/>
      <c r="P268" s="292"/>
      <c r="Q268" s="292"/>
      <c r="R268" s="151"/>
      <c r="T268" s="152"/>
      <c r="U268" s="34" t="s">
        <v>40</v>
      </c>
      <c r="V268" s="153">
        <v>0.9430000000000001</v>
      </c>
      <c r="W268" s="153">
        <f>V268*K268</f>
        <v>2.315065</v>
      </c>
      <c r="X268" s="153">
        <v>0.0082</v>
      </c>
      <c r="Y268" s="153">
        <f>X268*K268</f>
        <v>0.020131000000000003</v>
      </c>
      <c r="Z268" s="153">
        <v>0</v>
      </c>
      <c r="AA268" s="154">
        <f>Z268*K268</f>
        <v>0</v>
      </c>
      <c r="AR268" s="9" t="s">
        <v>147</v>
      </c>
      <c r="AT268" s="9" t="s">
        <v>149</v>
      </c>
      <c r="AU268" s="9" t="s">
        <v>90</v>
      </c>
      <c r="AY268" s="9" t="s">
        <v>148</v>
      </c>
      <c r="BE268" s="155">
        <f>IF(U268="základní",N268,0)</f>
        <v>0</v>
      </c>
      <c r="BF268" s="155">
        <f>IF(U268="snížená",N268,0)</f>
        <v>0</v>
      </c>
      <c r="BG268" s="155">
        <f>IF(U268="zákl. přenesená",N268,0)</f>
        <v>0</v>
      </c>
      <c r="BH268" s="155">
        <f>IF(U268="sníž. přenesená",N268,0)</f>
        <v>0</v>
      </c>
      <c r="BI268" s="155">
        <f>IF(U268="nulová",N268,0)</f>
        <v>0</v>
      </c>
      <c r="BJ268" s="9" t="s">
        <v>83</v>
      </c>
      <c r="BK268" s="155">
        <f>ROUND(L268*K268,2)</f>
        <v>0</v>
      </c>
      <c r="BL268" s="9" t="s">
        <v>147</v>
      </c>
      <c r="BM268" s="9" t="s">
        <v>427</v>
      </c>
    </row>
    <row r="269" spans="2:51" s="157" customFormat="1" ht="22.5" customHeight="1">
      <c r="B269" s="158"/>
      <c r="C269" s="159"/>
      <c r="D269" s="159"/>
      <c r="E269" s="160"/>
      <c r="F269" s="295" t="s">
        <v>407</v>
      </c>
      <c r="G269" s="295"/>
      <c r="H269" s="295"/>
      <c r="I269" s="295"/>
      <c r="J269" s="159"/>
      <c r="K269" s="160"/>
      <c r="L269" s="159"/>
      <c r="M269" s="159"/>
      <c r="N269" s="159"/>
      <c r="O269" s="159"/>
      <c r="P269" s="159"/>
      <c r="Q269" s="159"/>
      <c r="R269" s="161"/>
      <c r="T269" s="162"/>
      <c r="U269" s="159"/>
      <c r="V269" s="159"/>
      <c r="W269" s="159"/>
      <c r="X269" s="159"/>
      <c r="Y269" s="159"/>
      <c r="Z269" s="159"/>
      <c r="AA269" s="163"/>
      <c r="AT269" s="164" t="s">
        <v>269</v>
      </c>
      <c r="AU269" s="164" t="s">
        <v>90</v>
      </c>
      <c r="AV269" s="157" t="s">
        <v>83</v>
      </c>
      <c r="AW269" s="157" t="s">
        <v>32</v>
      </c>
      <c r="AX269" s="157" t="s">
        <v>75</v>
      </c>
      <c r="AY269" s="164" t="s">
        <v>148</v>
      </c>
    </row>
    <row r="270" spans="2:51" s="165" customFormat="1" ht="22.5" customHeight="1">
      <c r="B270" s="166"/>
      <c r="C270" s="167"/>
      <c r="D270" s="167"/>
      <c r="E270" s="168"/>
      <c r="F270" s="296" t="s">
        <v>428</v>
      </c>
      <c r="G270" s="296"/>
      <c r="H270" s="296"/>
      <c r="I270" s="296"/>
      <c r="J270" s="167"/>
      <c r="K270" s="169">
        <v>0.5</v>
      </c>
      <c r="L270" s="167"/>
      <c r="M270" s="167"/>
      <c r="N270" s="167"/>
      <c r="O270" s="167"/>
      <c r="P270" s="167"/>
      <c r="Q270" s="167"/>
      <c r="R270" s="170"/>
      <c r="T270" s="171"/>
      <c r="U270" s="167"/>
      <c r="V270" s="167"/>
      <c r="W270" s="167"/>
      <c r="X270" s="167"/>
      <c r="Y270" s="167"/>
      <c r="Z270" s="167"/>
      <c r="AA270" s="172"/>
      <c r="AT270" s="173" t="s">
        <v>269</v>
      </c>
      <c r="AU270" s="173" t="s">
        <v>90</v>
      </c>
      <c r="AV270" s="165" t="s">
        <v>90</v>
      </c>
      <c r="AW270" s="165" t="s">
        <v>32</v>
      </c>
      <c r="AX270" s="165" t="s">
        <v>75</v>
      </c>
      <c r="AY270" s="173" t="s">
        <v>148</v>
      </c>
    </row>
    <row r="271" spans="2:51" s="165" customFormat="1" ht="22.5" customHeight="1">
      <c r="B271" s="166"/>
      <c r="C271" s="167"/>
      <c r="D271" s="167"/>
      <c r="E271" s="168"/>
      <c r="F271" s="296" t="s">
        <v>429</v>
      </c>
      <c r="G271" s="296"/>
      <c r="H271" s="296"/>
      <c r="I271" s="296"/>
      <c r="J271" s="167"/>
      <c r="K271" s="169">
        <v>0.48</v>
      </c>
      <c r="L271" s="167"/>
      <c r="M271" s="167"/>
      <c r="N271" s="167"/>
      <c r="O271" s="167"/>
      <c r="P271" s="167"/>
      <c r="Q271" s="167"/>
      <c r="R271" s="170"/>
      <c r="T271" s="171"/>
      <c r="U271" s="167"/>
      <c r="V271" s="167"/>
      <c r="W271" s="167"/>
      <c r="X271" s="167"/>
      <c r="Y271" s="167"/>
      <c r="Z271" s="167"/>
      <c r="AA271" s="172"/>
      <c r="AT271" s="173" t="s">
        <v>269</v>
      </c>
      <c r="AU271" s="173" t="s">
        <v>90</v>
      </c>
      <c r="AV271" s="165" t="s">
        <v>90</v>
      </c>
      <c r="AW271" s="165" t="s">
        <v>32</v>
      </c>
      <c r="AX271" s="165" t="s">
        <v>75</v>
      </c>
      <c r="AY271" s="173" t="s">
        <v>148</v>
      </c>
    </row>
    <row r="272" spans="2:51" s="165" customFormat="1" ht="22.5" customHeight="1">
      <c r="B272" s="166"/>
      <c r="C272" s="167"/>
      <c r="D272" s="167"/>
      <c r="E272" s="168"/>
      <c r="F272" s="296" t="s">
        <v>430</v>
      </c>
      <c r="G272" s="296"/>
      <c r="H272" s="296"/>
      <c r="I272" s="296"/>
      <c r="J272" s="167"/>
      <c r="K272" s="169">
        <v>0.875</v>
      </c>
      <c r="L272" s="167"/>
      <c r="M272" s="167"/>
      <c r="N272" s="167"/>
      <c r="O272" s="167"/>
      <c r="P272" s="167"/>
      <c r="Q272" s="167"/>
      <c r="R272" s="170"/>
      <c r="T272" s="171"/>
      <c r="U272" s="167"/>
      <c r="V272" s="167"/>
      <c r="W272" s="167"/>
      <c r="X272" s="167"/>
      <c r="Y272" s="167"/>
      <c r="Z272" s="167"/>
      <c r="AA272" s="172"/>
      <c r="AT272" s="173" t="s">
        <v>269</v>
      </c>
      <c r="AU272" s="173" t="s">
        <v>90</v>
      </c>
      <c r="AV272" s="165" t="s">
        <v>90</v>
      </c>
      <c r="AW272" s="165" t="s">
        <v>32</v>
      </c>
      <c r="AX272" s="165" t="s">
        <v>75</v>
      </c>
      <c r="AY272" s="173" t="s">
        <v>148</v>
      </c>
    </row>
    <row r="273" spans="2:51" s="165" customFormat="1" ht="22.5" customHeight="1">
      <c r="B273" s="166"/>
      <c r="C273" s="167"/>
      <c r="D273" s="167"/>
      <c r="E273" s="168"/>
      <c r="F273" s="296" t="s">
        <v>431</v>
      </c>
      <c r="G273" s="296"/>
      <c r="H273" s="296"/>
      <c r="I273" s="296"/>
      <c r="J273" s="167"/>
      <c r="K273" s="169">
        <v>0.6000000000000001</v>
      </c>
      <c r="L273" s="167"/>
      <c r="M273" s="167"/>
      <c r="N273" s="167"/>
      <c r="O273" s="167"/>
      <c r="P273" s="167"/>
      <c r="Q273" s="167"/>
      <c r="R273" s="170"/>
      <c r="T273" s="171"/>
      <c r="U273" s="167"/>
      <c r="V273" s="167"/>
      <c r="W273" s="167"/>
      <c r="X273" s="167"/>
      <c r="Y273" s="167"/>
      <c r="Z273" s="167"/>
      <c r="AA273" s="172"/>
      <c r="AT273" s="173" t="s">
        <v>269</v>
      </c>
      <c r="AU273" s="173" t="s">
        <v>90</v>
      </c>
      <c r="AV273" s="165" t="s">
        <v>90</v>
      </c>
      <c r="AW273" s="165" t="s">
        <v>32</v>
      </c>
      <c r="AX273" s="165" t="s">
        <v>75</v>
      </c>
      <c r="AY273" s="173" t="s">
        <v>148</v>
      </c>
    </row>
    <row r="274" spans="2:51" s="183" customFormat="1" ht="22.5" customHeight="1">
      <c r="B274" s="184"/>
      <c r="C274" s="185"/>
      <c r="D274" s="185"/>
      <c r="E274" s="186"/>
      <c r="F274" s="299" t="s">
        <v>281</v>
      </c>
      <c r="G274" s="299"/>
      <c r="H274" s="299"/>
      <c r="I274" s="299"/>
      <c r="J274" s="185"/>
      <c r="K274" s="187">
        <v>2.455</v>
      </c>
      <c r="L274" s="185"/>
      <c r="M274" s="185"/>
      <c r="N274" s="185"/>
      <c r="O274" s="185"/>
      <c r="P274" s="185"/>
      <c r="Q274" s="185"/>
      <c r="R274" s="188"/>
      <c r="T274" s="189"/>
      <c r="U274" s="185"/>
      <c r="V274" s="185"/>
      <c r="W274" s="185"/>
      <c r="X274" s="185"/>
      <c r="Y274" s="185"/>
      <c r="Z274" s="185"/>
      <c r="AA274" s="190"/>
      <c r="AT274" s="191" t="s">
        <v>269</v>
      </c>
      <c r="AU274" s="191" t="s">
        <v>90</v>
      </c>
      <c r="AV274" s="183" t="s">
        <v>147</v>
      </c>
      <c r="AW274" s="183" t="s">
        <v>32</v>
      </c>
      <c r="AX274" s="183" t="s">
        <v>83</v>
      </c>
      <c r="AY274" s="191" t="s">
        <v>148</v>
      </c>
    </row>
    <row r="275" spans="2:65" s="23" customFormat="1" ht="31.5" customHeight="1">
      <c r="B275" s="146"/>
      <c r="C275" s="147" t="s">
        <v>432</v>
      </c>
      <c r="D275" s="147" t="s">
        <v>149</v>
      </c>
      <c r="E275" s="148" t="s">
        <v>433</v>
      </c>
      <c r="F275" s="291" t="s">
        <v>434</v>
      </c>
      <c r="G275" s="291"/>
      <c r="H275" s="291"/>
      <c r="I275" s="291"/>
      <c r="J275" s="149" t="s">
        <v>172</v>
      </c>
      <c r="K275" s="150">
        <v>2.455</v>
      </c>
      <c r="L275" s="292"/>
      <c r="M275" s="292"/>
      <c r="N275" s="292">
        <f>ROUND(L275*K275,2)</f>
        <v>0</v>
      </c>
      <c r="O275" s="292"/>
      <c r="P275" s="292"/>
      <c r="Q275" s="292"/>
      <c r="R275" s="151"/>
      <c r="T275" s="152"/>
      <c r="U275" s="34" t="s">
        <v>40</v>
      </c>
      <c r="V275" s="153">
        <v>0.33</v>
      </c>
      <c r="W275" s="153">
        <f>V275*K275</f>
        <v>0.81015</v>
      </c>
      <c r="X275" s="153">
        <v>0</v>
      </c>
      <c r="Y275" s="153">
        <f>X275*K275</f>
        <v>0</v>
      </c>
      <c r="Z275" s="153">
        <v>0</v>
      </c>
      <c r="AA275" s="154">
        <f>Z275*K275</f>
        <v>0</v>
      </c>
      <c r="AR275" s="9" t="s">
        <v>147</v>
      </c>
      <c r="AT275" s="9" t="s">
        <v>149</v>
      </c>
      <c r="AU275" s="9" t="s">
        <v>90</v>
      </c>
      <c r="AY275" s="9" t="s">
        <v>148</v>
      </c>
      <c r="BE275" s="155">
        <f>IF(U275="základní",N275,0)</f>
        <v>0</v>
      </c>
      <c r="BF275" s="155">
        <f>IF(U275="snížená",N275,0)</f>
        <v>0</v>
      </c>
      <c r="BG275" s="155">
        <f>IF(U275="zákl. přenesená",N275,0)</f>
        <v>0</v>
      </c>
      <c r="BH275" s="155">
        <f>IF(U275="sníž. přenesená",N275,0)</f>
        <v>0</v>
      </c>
      <c r="BI275" s="155">
        <f>IF(U275="nulová",N275,0)</f>
        <v>0</v>
      </c>
      <c r="BJ275" s="9" t="s">
        <v>83</v>
      </c>
      <c r="BK275" s="155">
        <f>ROUND(L275*K275,2)</f>
        <v>0</v>
      </c>
      <c r="BL275" s="9" t="s">
        <v>147</v>
      </c>
      <c r="BM275" s="9" t="s">
        <v>435</v>
      </c>
    </row>
    <row r="276" spans="2:65" s="23" customFormat="1" ht="39.75" customHeight="1">
      <c r="B276" s="146"/>
      <c r="C276" s="147" t="s">
        <v>436</v>
      </c>
      <c r="D276" s="147" t="s">
        <v>149</v>
      </c>
      <c r="E276" s="148" t="s">
        <v>437</v>
      </c>
      <c r="F276" s="291" t="s">
        <v>438</v>
      </c>
      <c r="G276" s="291"/>
      <c r="H276" s="291"/>
      <c r="I276" s="291"/>
      <c r="J276" s="149" t="s">
        <v>300</v>
      </c>
      <c r="K276" s="150">
        <v>0.099</v>
      </c>
      <c r="L276" s="292"/>
      <c r="M276" s="292"/>
      <c r="N276" s="292">
        <f>ROUND(L276*K276,2)</f>
        <v>0</v>
      </c>
      <c r="O276" s="292"/>
      <c r="P276" s="292"/>
      <c r="Q276" s="292"/>
      <c r="R276" s="151"/>
      <c r="T276" s="152"/>
      <c r="U276" s="34" t="s">
        <v>40</v>
      </c>
      <c r="V276" s="153">
        <v>37.673</v>
      </c>
      <c r="W276" s="153">
        <f>V276*K276</f>
        <v>3.7296270000000002</v>
      </c>
      <c r="X276" s="153">
        <v>1.05464</v>
      </c>
      <c r="Y276" s="153">
        <f>X276*K276</f>
        <v>0.10440936</v>
      </c>
      <c r="Z276" s="153">
        <v>0</v>
      </c>
      <c r="AA276" s="154">
        <f>Z276*K276</f>
        <v>0</v>
      </c>
      <c r="AR276" s="9" t="s">
        <v>147</v>
      </c>
      <c r="AT276" s="9" t="s">
        <v>149</v>
      </c>
      <c r="AU276" s="9" t="s">
        <v>90</v>
      </c>
      <c r="AY276" s="9" t="s">
        <v>148</v>
      </c>
      <c r="BE276" s="155">
        <f>IF(U276="základní",N276,0)</f>
        <v>0</v>
      </c>
      <c r="BF276" s="155">
        <f>IF(U276="snížená",N276,0)</f>
        <v>0</v>
      </c>
      <c r="BG276" s="155">
        <f>IF(U276="zákl. přenesená",N276,0)</f>
        <v>0</v>
      </c>
      <c r="BH276" s="155">
        <f>IF(U276="sníž. přenesená",N276,0)</f>
        <v>0</v>
      </c>
      <c r="BI276" s="155">
        <f>IF(U276="nulová",N276,0)</f>
        <v>0</v>
      </c>
      <c r="BJ276" s="9" t="s">
        <v>83</v>
      </c>
      <c r="BK276" s="155">
        <f>ROUND(L276*K276,2)</f>
        <v>0</v>
      </c>
      <c r="BL276" s="9" t="s">
        <v>147</v>
      </c>
      <c r="BM276" s="9" t="s">
        <v>439</v>
      </c>
    </row>
    <row r="277" spans="2:51" s="165" customFormat="1" ht="22.5" customHeight="1">
      <c r="B277" s="166"/>
      <c r="C277" s="167"/>
      <c r="D277" s="167"/>
      <c r="E277" s="168"/>
      <c r="F277" s="300" t="s">
        <v>440</v>
      </c>
      <c r="G277" s="300"/>
      <c r="H277" s="300"/>
      <c r="I277" s="300"/>
      <c r="J277" s="167"/>
      <c r="K277" s="169">
        <v>0.018</v>
      </c>
      <c r="L277" s="167"/>
      <c r="M277" s="167"/>
      <c r="N277" s="167"/>
      <c r="O277" s="167"/>
      <c r="P277" s="167"/>
      <c r="Q277" s="167"/>
      <c r="R277" s="170"/>
      <c r="T277" s="171"/>
      <c r="U277" s="167"/>
      <c r="V277" s="167"/>
      <c r="W277" s="167"/>
      <c r="X277" s="167"/>
      <c r="Y277" s="167"/>
      <c r="Z277" s="167"/>
      <c r="AA277" s="172"/>
      <c r="AT277" s="173" t="s">
        <v>269</v>
      </c>
      <c r="AU277" s="173" t="s">
        <v>90</v>
      </c>
      <c r="AV277" s="165" t="s">
        <v>90</v>
      </c>
      <c r="AW277" s="165" t="s">
        <v>32</v>
      </c>
      <c r="AX277" s="165" t="s">
        <v>75</v>
      </c>
      <c r="AY277" s="173" t="s">
        <v>148</v>
      </c>
    </row>
    <row r="278" spans="2:51" s="165" customFormat="1" ht="22.5" customHeight="1">
      <c r="B278" s="166"/>
      <c r="C278" s="167"/>
      <c r="D278" s="167"/>
      <c r="E278" s="168"/>
      <c r="F278" s="296" t="s">
        <v>441</v>
      </c>
      <c r="G278" s="296"/>
      <c r="H278" s="296"/>
      <c r="I278" s="296"/>
      <c r="J278" s="167"/>
      <c r="K278" s="169">
        <v>0.012</v>
      </c>
      <c r="L278" s="167"/>
      <c r="M278" s="167"/>
      <c r="N278" s="167"/>
      <c r="O278" s="167"/>
      <c r="P278" s="167"/>
      <c r="Q278" s="167"/>
      <c r="R278" s="170"/>
      <c r="T278" s="171"/>
      <c r="U278" s="167"/>
      <c r="V278" s="167"/>
      <c r="W278" s="167"/>
      <c r="X278" s="167"/>
      <c r="Y278" s="167"/>
      <c r="Z278" s="167"/>
      <c r="AA278" s="172"/>
      <c r="AT278" s="173" t="s">
        <v>269</v>
      </c>
      <c r="AU278" s="173" t="s">
        <v>90</v>
      </c>
      <c r="AV278" s="165" t="s">
        <v>90</v>
      </c>
      <c r="AW278" s="165" t="s">
        <v>32</v>
      </c>
      <c r="AX278" s="165" t="s">
        <v>75</v>
      </c>
      <c r="AY278" s="173" t="s">
        <v>148</v>
      </c>
    </row>
    <row r="279" spans="2:51" s="165" customFormat="1" ht="22.5" customHeight="1">
      <c r="B279" s="166"/>
      <c r="C279" s="167"/>
      <c r="D279" s="167"/>
      <c r="E279" s="168"/>
      <c r="F279" s="296" t="s">
        <v>442</v>
      </c>
      <c r="G279" s="296"/>
      <c r="H279" s="296"/>
      <c r="I279" s="296"/>
      <c r="J279" s="167"/>
      <c r="K279" s="169">
        <v>0.006</v>
      </c>
      <c r="L279" s="167"/>
      <c r="M279" s="167"/>
      <c r="N279" s="167"/>
      <c r="O279" s="167"/>
      <c r="P279" s="167"/>
      <c r="Q279" s="167"/>
      <c r="R279" s="170"/>
      <c r="T279" s="171"/>
      <c r="U279" s="167"/>
      <c r="V279" s="167"/>
      <c r="W279" s="167"/>
      <c r="X279" s="167"/>
      <c r="Y279" s="167"/>
      <c r="Z279" s="167"/>
      <c r="AA279" s="172"/>
      <c r="AT279" s="173" t="s">
        <v>269</v>
      </c>
      <c r="AU279" s="173" t="s">
        <v>90</v>
      </c>
      <c r="AV279" s="165" t="s">
        <v>90</v>
      </c>
      <c r="AW279" s="165" t="s">
        <v>32</v>
      </c>
      <c r="AX279" s="165" t="s">
        <v>75</v>
      </c>
      <c r="AY279" s="173" t="s">
        <v>148</v>
      </c>
    </row>
    <row r="280" spans="2:51" s="165" customFormat="1" ht="22.5" customHeight="1">
      <c r="B280" s="166"/>
      <c r="C280" s="167"/>
      <c r="D280" s="167"/>
      <c r="E280" s="168"/>
      <c r="F280" s="296" t="s">
        <v>443</v>
      </c>
      <c r="G280" s="296"/>
      <c r="H280" s="296"/>
      <c r="I280" s="296"/>
      <c r="J280" s="167"/>
      <c r="K280" s="169">
        <v>0.006</v>
      </c>
      <c r="L280" s="167"/>
      <c r="M280" s="167"/>
      <c r="N280" s="167"/>
      <c r="O280" s="167"/>
      <c r="P280" s="167"/>
      <c r="Q280" s="167"/>
      <c r="R280" s="170"/>
      <c r="T280" s="171"/>
      <c r="U280" s="167"/>
      <c r="V280" s="167"/>
      <c r="W280" s="167"/>
      <c r="X280" s="167"/>
      <c r="Y280" s="167"/>
      <c r="Z280" s="167"/>
      <c r="AA280" s="172"/>
      <c r="AT280" s="173" t="s">
        <v>269</v>
      </c>
      <c r="AU280" s="173" t="s">
        <v>90</v>
      </c>
      <c r="AV280" s="165" t="s">
        <v>90</v>
      </c>
      <c r="AW280" s="165" t="s">
        <v>32</v>
      </c>
      <c r="AX280" s="165" t="s">
        <v>75</v>
      </c>
      <c r="AY280" s="173" t="s">
        <v>148</v>
      </c>
    </row>
    <row r="281" spans="2:51" s="165" customFormat="1" ht="22.5" customHeight="1">
      <c r="B281" s="166"/>
      <c r="C281" s="167"/>
      <c r="D281" s="167"/>
      <c r="E281" s="168"/>
      <c r="F281" s="296" t="s">
        <v>444</v>
      </c>
      <c r="G281" s="296"/>
      <c r="H281" s="296"/>
      <c r="I281" s="296"/>
      <c r="J281" s="167"/>
      <c r="K281" s="169">
        <v>0.008</v>
      </c>
      <c r="L281" s="167"/>
      <c r="M281" s="167"/>
      <c r="N281" s="167"/>
      <c r="O281" s="167"/>
      <c r="P281" s="167"/>
      <c r="Q281" s="167"/>
      <c r="R281" s="170"/>
      <c r="T281" s="171"/>
      <c r="U281" s="167"/>
      <c r="V281" s="167"/>
      <c r="W281" s="167"/>
      <c r="X281" s="167"/>
      <c r="Y281" s="167"/>
      <c r="Z281" s="167"/>
      <c r="AA281" s="172"/>
      <c r="AT281" s="173" t="s">
        <v>269</v>
      </c>
      <c r="AU281" s="173" t="s">
        <v>90</v>
      </c>
      <c r="AV281" s="165" t="s">
        <v>90</v>
      </c>
      <c r="AW281" s="165" t="s">
        <v>32</v>
      </c>
      <c r="AX281" s="165" t="s">
        <v>75</v>
      </c>
      <c r="AY281" s="173" t="s">
        <v>148</v>
      </c>
    </row>
    <row r="282" spans="2:51" s="165" customFormat="1" ht="22.5" customHeight="1">
      <c r="B282" s="166"/>
      <c r="C282" s="167"/>
      <c r="D282" s="167"/>
      <c r="E282" s="168"/>
      <c r="F282" s="296" t="s">
        <v>445</v>
      </c>
      <c r="G282" s="296"/>
      <c r="H282" s="296"/>
      <c r="I282" s="296"/>
      <c r="J282" s="167"/>
      <c r="K282" s="169">
        <v>0.035</v>
      </c>
      <c r="L282" s="167"/>
      <c r="M282" s="167"/>
      <c r="N282" s="167"/>
      <c r="O282" s="167"/>
      <c r="P282" s="167"/>
      <c r="Q282" s="167"/>
      <c r="R282" s="170"/>
      <c r="T282" s="171"/>
      <c r="U282" s="167"/>
      <c r="V282" s="167"/>
      <c r="W282" s="167"/>
      <c r="X282" s="167"/>
      <c r="Y282" s="167"/>
      <c r="Z282" s="167"/>
      <c r="AA282" s="172"/>
      <c r="AT282" s="173" t="s">
        <v>269</v>
      </c>
      <c r="AU282" s="173" t="s">
        <v>90</v>
      </c>
      <c r="AV282" s="165" t="s">
        <v>90</v>
      </c>
      <c r="AW282" s="165" t="s">
        <v>32</v>
      </c>
      <c r="AX282" s="165" t="s">
        <v>75</v>
      </c>
      <c r="AY282" s="173" t="s">
        <v>148</v>
      </c>
    </row>
    <row r="283" spans="2:51" s="165" customFormat="1" ht="22.5" customHeight="1">
      <c r="B283" s="166"/>
      <c r="C283" s="167"/>
      <c r="D283" s="167"/>
      <c r="E283" s="168"/>
      <c r="F283" s="296" t="s">
        <v>446</v>
      </c>
      <c r="G283" s="296"/>
      <c r="H283" s="296"/>
      <c r="I283" s="296"/>
      <c r="J283" s="167"/>
      <c r="K283" s="169">
        <v>0.005</v>
      </c>
      <c r="L283" s="167"/>
      <c r="M283" s="167"/>
      <c r="N283" s="167"/>
      <c r="O283" s="167"/>
      <c r="P283" s="167"/>
      <c r="Q283" s="167"/>
      <c r="R283" s="170"/>
      <c r="T283" s="171"/>
      <c r="U283" s="167"/>
      <c r="V283" s="167"/>
      <c r="W283" s="167"/>
      <c r="X283" s="167"/>
      <c r="Y283" s="167"/>
      <c r="Z283" s="167"/>
      <c r="AA283" s="172"/>
      <c r="AT283" s="173" t="s">
        <v>269</v>
      </c>
      <c r="AU283" s="173" t="s">
        <v>90</v>
      </c>
      <c r="AV283" s="165" t="s">
        <v>90</v>
      </c>
      <c r="AW283" s="165" t="s">
        <v>32</v>
      </c>
      <c r="AX283" s="165" t="s">
        <v>75</v>
      </c>
      <c r="AY283" s="173" t="s">
        <v>148</v>
      </c>
    </row>
    <row r="284" spans="2:51" s="174" customFormat="1" ht="22.5" customHeight="1">
      <c r="B284" s="175"/>
      <c r="C284" s="176"/>
      <c r="D284" s="176"/>
      <c r="E284" s="177"/>
      <c r="F284" s="297" t="s">
        <v>277</v>
      </c>
      <c r="G284" s="297"/>
      <c r="H284" s="297"/>
      <c r="I284" s="297"/>
      <c r="J284" s="176"/>
      <c r="K284" s="178">
        <v>0.09</v>
      </c>
      <c r="L284" s="176"/>
      <c r="M284" s="176"/>
      <c r="N284" s="176"/>
      <c r="O284" s="176"/>
      <c r="P284" s="176"/>
      <c r="Q284" s="176"/>
      <c r="R284" s="179"/>
      <c r="T284" s="180"/>
      <c r="U284" s="176"/>
      <c r="V284" s="176"/>
      <c r="W284" s="176"/>
      <c r="X284" s="176"/>
      <c r="Y284" s="176"/>
      <c r="Z284" s="176"/>
      <c r="AA284" s="181"/>
      <c r="AT284" s="182" t="s">
        <v>269</v>
      </c>
      <c r="AU284" s="182" t="s">
        <v>90</v>
      </c>
      <c r="AV284" s="174" t="s">
        <v>156</v>
      </c>
      <c r="AW284" s="174" t="s">
        <v>32</v>
      </c>
      <c r="AX284" s="174" t="s">
        <v>75</v>
      </c>
      <c r="AY284" s="182" t="s">
        <v>148</v>
      </c>
    </row>
    <row r="285" spans="2:51" s="165" customFormat="1" ht="22.5" customHeight="1">
      <c r="B285" s="166"/>
      <c r="C285" s="167"/>
      <c r="D285" s="167"/>
      <c r="E285" s="168"/>
      <c r="F285" s="296" t="s">
        <v>447</v>
      </c>
      <c r="G285" s="296"/>
      <c r="H285" s="296"/>
      <c r="I285" s="296"/>
      <c r="J285" s="167"/>
      <c r="K285" s="169">
        <v>0.009000000000000001</v>
      </c>
      <c r="L285" s="167"/>
      <c r="M285" s="167"/>
      <c r="N285" s="167"/>
      <c r="O285" s="167"/>
      <c r="P285" s="167"/>
      <c r="Q285" s="167"/>
      <c r="R285" s="170"/>
      <c r="T285" s="171"/>
      <c r="U285" s="167"/>
      <c r="V285" s="167"/>
      <c r="W285" s="167"/>
      <c r="X285" s="167"/>
      <c r="Y285" s="167"/>
      <c r="Z285" s="167"/>
      <c r="AA285" s="172"/>
      <c r="AT285" s="173" t="s">
        <v>269</v>
      </c>
      <c r="AU285" s="173" t="s">
        <v>90</v>
      </c>
      <c r="AV285" s="165" t="s">
        <v>90</v>
      </c>
      <c r="AW285" s="165" t="s">
        <v>32</v>
      </c>
      <c r="AX285" s="165" t="s">
        <v>75</v>
      </c>
      <c r="AY285" s="173" t="s">
        <v>148</v>
      </c>
    </row>
    <row r="286" spans="2:51" s="183" customFormat="1" ht="22.5" customHeight="1">
      <c r="B286" s="184"/>
      <c r="C286" s="185"/>
      <c r="D286" s="185"/>
      <c r="E286" s="186"/>
      <c r="F286" s="299" t="s">
        <v>281</v>
      </c>
      <c r="G286" s="299"/>
      <c r="H286" s="299"/>
      <c r="I286" s="299"/>
      <c r="J286" s="185"/>
      <c r="K286" s="187">
        <v>0.099</v>
      </c>
      <c r="L286" s="185"/>
      <c r="M286" s="185"/>
      <c r="N286" s="185"/>
      <c r="O286" s="185"/>
      <c r="P286" s="185"/>
      <c r="Q286" s="185"/>
      <c r="R286" s="188"/>
      <c r="T286" s="189"/>
      <c r="U286" s="185"/>
      <c r="V286" s="185"/>
      <c r="W286" s="185"/>
      <c r="X286" s="185"/>
      <c r="Y286" s="185"/>
      <c r="Z286" s="185"/>
      <c r="AA286" s="190"/>
      <c r="AT286" s="191" t="s">
        <v>269</v>
      </c>
      <c r="AU286" s="191" t="s">
        <v>90</v>
      </c>
      <c r="AV286" s="183" t="s">
        <v>147</v>
      </c>
      <c r="AW286" s="183" t="s">
        <v>32</v>
      </c>
      <c r="AX286" s="183" t="s">
        <v>83</v>
      </c>
      <c r="AY286" s="191" t="s">
        <v>148</v>
      </c>
    </row>
    <row r="287" spans="2:65" s="23" customFormat="1" ht="44.25" customHeight="1">
      <c r="B287" s="146"/>
      <c r="C287" s="147" t="s">
        <v>448</v>
      </c>
      <c r="D287" s="147" t="s">
        <v>149</v>
      </c>
      <c r="E287" s="148" t="s">
        <v>449</v>
      </c>
      <c r="F287" s="291" t="s">
        <v>450</v>
      </c>
      <c r="G287" s="291"/>
      <c r="H287" s="291"/>
      <c r="I287" s="291"/>
      <c r="J287" s="149" t="s">
        <v>451</v>
      </c>
      <c r="K287" s="150">
        <v>13</v>
      </c>
      <c r="L287" s="292"/>
      <c r="M287" s="292"/>
      <c r="N287" s="292">
        <f>ROUND(L287*K287,2)</f>
        <v>0</v>
      </c>
      <c r="O287" s="292"/>
      <c r="P287" s="292"/>
      <c r="Q287" s="292"/>
      <c r="R287" s="151"/>
      <c r="T287" s="152"/>
      <c r="U287" s="34" t="s">
        <v>40</v>
      </c>
      <c r="V287" s="153">
        <v>0.133</v>
      </c>
      <c r="W287" s="153">
        <f>V287*K287</f>
        <v>1.729</v>
      </c>
      <c r="X287" s="153">
        <v>0.03378</v>
      </c>
      <c r="Y287" s="153">
        <f>X287*K287</f>
        <v>0.43914</v>
      </c>
      <c r="Z287" s="153">
        <v>0</v>
      </c>
      <c r="AA287" s="154">
        <f>Z287*K287</f>
        <v>0</v>
      </c>
      <c r="AR287" s="9" t="s">
        <v>147</v>
      </c>
      <c r="AT287" s="9" t="s">
        <v>149</v>
      </c>
      <c r="AU287" s="9" t="s">
        <v>90</v>
      </c>
      <c r="AY287" s="9" t="s">
        <v>148</v>
      </c>
      <c r="BE287" s="155">
        <f>IF(U287="základní",N287,0)</f>
        <v>0</v>
      </c>
      <c r="BF287" s="155">
        <f>IF(U287="snížená",N287,0)</f>
        <v>0</v>
      </c>
      <c r="BG287" s="155">
        <f>IF(U287="zákl. přenesená",N287,0)</f>
        <v>0</v>
      </c>
      <c r="BH287" s="155">
        <f>IF(U287="sníž. přenesená",N287,0)</f>
        <v>0</v>
      </c>
      <c r="BI287" s="155">
        <f>IF(U287="nulová",N287,0)</f>
        <v>0</v>
      </c>
      <c r="BJ287" s="9" t="s">
        <v>83</v>
      </c>
      <c r="BK287" s="155">
        <f>ROUND(L287*K287,2)</f>
        <v>0</v>
      </c>
      <c r="BL287" s="9" t="s">
        <v>147</v>
      </c>
      <c r="BM287" s="9" t="s">
        <v>452</v>
      </c>
    </row>
    <row r="288" spans="2:51" s="165" customFormat="1" ht="22.5" customHeight="1">
      <c r="B288" s="166"/>
      <c r="C288" s="167"/>
      <c r="D288" s="167"/>
      <c r="E288" s="168"/>
      <c r="F288" s="300" t="s">
        <v>453</v>
      </c>
      <c r="G288" s="300"/>
      <c r="H288" s="300"/>
      <c r="I288" s="300"/>
      <c r="J288" s="167"/>
      <c r="K288" s="169">
        <v>13</v>
      </c>
      <c r="L288" s="167"/>
      <c r="M288" s="167"/>
      <c r="N288" s="167"/>
      <c r="O288" s="167"/>
      <c r="P288" s="167"/>
      <c r="Q288" s="167"/>
      <c r="R288" s="170"/>
      <c r="T288" s="171"/>
      <c r="U288" s="167"/>
      <c r="V288" s="167"/>
      <c r="W288" s="167"/>
      <c r="X288" s="167"/>
      <c r="Y288" s="167"/>
      <c r="Z288" s="167"/>
      <c r="AA288" s="172"/>
      <c r="AT288" s="173" t="s">
        <v>269</v>
      </c>
      <c r="AU288" s="173" t="s">
        <v>90</v>
      </c>
      <c r="AV288" s="165" t="s">
        <v>90</v>
      </c>
      <c r="AW288" s="165" t="s">
        <v>32</v>
      </c>
      <c r="AX288" s="165" t="s">
        <v>83</v>
      </c>
      <c r="AY288" s="173" t="s">
        <v>148</v>
      </c>
    </row>
    <row r="289" spans="2:65" s="23" customFormat="1" ht="31.5" customHeight="1">
      <c r="B289" s="146"/>
      <c r="C289" s="147" t="s">
        <v>454</v>
      </c>
      <c r="D289" s="147" t="s">
        <v>149</v>
      </c>
      <c r="E289" s="148" t="s">
        <v>455</v>
      </c>
      <c r="F289" s="291" t="s">
        <v>456</v>
      </c>
      <c r="G289" s="291"/>
      <c r="H289" s="291"/>
      <c r="I289" s="291"/>
      <c r="J289" s="149" t="s">
        <v>451</v>
      </c>
      <c r="K289" s="150">
        <v>42</v>
      </c>
      <c r="L289" s="292"/>
      <c r="M289" s="292"/>
      <c r="N289" s="292">
        <f>ROUND(L289*K289,2)</f>
        <v>0</v>
      </c>
      <c r="O289" s="292"/>
      <c r="P289" s="292"/>
      <c r="Q289" s="292"/>
      <c r="R289" s="151"/>
      <c r="T289" s="152"/>
      <c r="U289" s="34" t="s">
        <v>40</v>
      </c>
      <c r="V289" s="153">
        <v>0.393</v>
      </c>
      <c r="W289" s="153">
        <f>V289*K289</f>
        <v>16.506</v>
      </c>
      <c r="X289" s="153">
        <v>0.14621</v>
      </c>
      <c r="Y289" s="153">
        <f>X289*K289</f>
        <v>6.140820000000001</v>
      </c>
      <c r="Z289" s="153">
        <v>0</v>
      </c>
      <c r="AA289" s="154">
        <f>Z289*K289</f>
        <v>0</v>
      </c>
      <c r="AR289" s="9" t="s">
        <v>147</v>
      </c>
      <c r="AT289" s="9" t="s">
        <v>149</v>
      </c>
      <c r="AU289" s="9" t="s">
        <v>90</v>
      </c>
      <c r="AY289" s="9" t="s">
        <v>148</v>
      </c>
      <c r="BE289" s="155">
        <f>IF(U289="základní",N289,0)</f>
        <v>0</v>
      </c>
      <c r="BF289" s="155">
        <f>IF(U289="snížená",N289,0)</f>
        <v>0</v>
      </c>
      <c r="BG289" s="155">
        <f>IF(U289="zákl. přenesená",N289,0)</f>
        <v>0</v>
      </c>
      <c r="BH289" s="155">
        <f>IF(U289="sníž. přenesená",N289,0)</f>
        <v>0</v>
      </c>
      <c r="BI289" s="155">
        <f>IF(U289="nulová",N289,0)</f>
        <v>0</v>
      </c>
      <c r="BJ289" s="9" t="s">
        <v>83</v>
      </c>
      <c r="BK289" s="155">
        <f>ROUND(L289*K289,2)</f>
        <v>0</v>
      </c>
      <c r="BL289" s="9" t="s">
        <v>147</v>
      </c>
      <c r="BM289" s="9" t="s">
        <v>457</v>
      </c>
    </row>
    <row r="290" spans="2:51" s="165" customFormat="1" ht="22.5" customHeight="1">
      <c r="B290" s="166"/>
      <c r="C290" s="167"/>
      <c r="D290" s="167"/>
      <c r="E290" s="168"/>
      <c r="F290" s="300" t="s">
        <v>458</v>
      </c>
      <c r="G290" s="300"/>
      <c r="H290" s="300"/>
      <c r="I290" s="300"/>
      <c r="J290" s="167"/>
      <c r="K290" s="169">
        <v>42</v>
      </c>
      <c r="L290" s="167"/>
      <c r="M290" s="167"/>
      <c r="N290" s="167"/>
      <c r="O290" s="167"/>
      <c r="P290" s="167"/>
      <c r="Q290" s="167"/>
      <c r="R290" s="170"/>
      <c r="T290" s="171"/>
      <c r="U290" s="167"/>
      <c r="V290" s="167"/>
      <c r="W290" s="167"/>
      <c r="X290" s="167"/>
      <c r="Y290" s="167"/>
      <c r="Z290" s="167"/>
      <c r="AA290" s="172"/>
      <c r="AT290" s="173" t="s">
        <v>269</v>
      </c>
      <c r="AU290" s="173" t="s">
        <v>90</v>
      </c>
      <c r="AV290" s="165" t="s">
        <v>90</v>
      </c>
      <c r="AW290" s="165" t="s">
        <v>32</v>
      </c>
      <c r="AX290" s="165" t="s">
        <v>83</v>
      </c>
      <c r="AY290" s="173" t="s">
        <v>148</v>
      </c>
    </row>
    <row r="291" spans="2:65" s="23" customFormat="1" ht="31.5" customHeight="1">
      <c r="B291" s="146"/>
      <c r="C291" s="147" t="s">
        <v>459</v>
      </c>
      <c r="D291" s="147" t="s">
        <v>149</v>
      </c>
      <c r="E291" s="148" t="s">
        <v>460</v>
      </c>
      <c r="F291" s="291" t="s">
        <v>461</v>
      </c>
      <c r="G291" s="291"/>
      <c r="H291" s="291"/>
      <c r="I291" s="291"/>
      <c r="J291" s="149" t="s">
        <v>451</v>
      </c>
      <c r="K291" s="150">
        <v>16.7</v>
      </c>
      <c r="L291" s="292"/>
      <c r="M291" s="292"/>
      <c r="N291" s="292">
        <f>ROUND(L291*K291,2)</f>
        <v>0</v>
      </c>
      <c r="O291" s="292"/>
      <c r="P291" s="292"/>
      <c r="Q291" s="292"/>
      <c r="R291" s="151"/>
      <c r="T291" s="152"/>
      <c r="U291" s="34" t="s">
        <v>40</v>
      </c>
      <c r="V291" s="153">
        <v>0.20900000000000002</v>
      </c>
      <c r="W291" s="153">
        <f>V291*K291</f>
        <v>3.4903</v>
      </c>
      <c r="X291" s="153">
        <v>0.12271000000000001</v>
      </c>
      <c r="Y291" s="153">
        <f>X291*K291</f>
        <v>2.0492570000000003</v>
      </c>
      <c r="Z291" s="153">
        <v>0</v>
      </c>
      <c r="AA291" s="154">
        <f>Z291*K291</f>
        <v>0</v>
      </c>
      <c r="AR291" s="9" t="s">
        <v>147</v>
      </c>
      <c r="AT291" s="9" t="s">
        <v>149</v>
      </c>
      <c r="AU291" s="9" t="s">
        <v>90</v>
      </c>
      <c r="AY291" s="9" t="s">
        <v>148</v>
      </c>
      <c r="BE291" s="155">
        <f>IF(U291="základní",N291,0)</f>
        <v>0</v>
      </c>
      <c r="BF291" s="155">
        <f>IF(U291="snížená",N291,0)</f>
        <v>0</v>
      </c>
      <c r="BG291" s="155">
        <f>IF(U291="zákl. přenesená",N291,0)</f>
        <v>0</v>
      </c>
      <c r="BH291" s="155">
        <f>IF(U291="sníž. přenesená",N291,0)</f>
        <v>0</v>
      </c>
      <c r="BI291" s="155">
        <f>IF(U291="nulová",N291,0)</f>
        <v>0</v>
      </c>
      <c r="BJ291" s="9" t="s">
        <v>83</v>
      </c>
      <c r="BK291" s="155">
        <f>ROUND(L291*K291,2)</f>
        <v>0</v>
      </c>
      <c r="BL291" s="9" t="s">
        <v>147</v>
      </c>
      <c r="BM291" s="9" t="s">
        <v>462</v>
      </c>
    </row>
    <row r="292" spans="2:51" s="165" customFormat="1" ht="22.5" customHeight="1">
      <c r="B292" s="166"/>
      <c r="C292" s="167"/>
      <c r="D292" s="167"/>
      <c r="E292" s="168"/>
      <c r="F292" s="300" t="s">
        <v>463</v>
      </c>
      <c r="G292" s="300"/>
      <c r="H292" s="300"/>
      <c r="I292" s="300"/>
      <c r="J292" s="167"/>
      <c r="K292" s="169">
        <v>16.7</v>
      </c>
      <c r="L292" s="167"/>
      <c r="M292" s="167"/>
      <c r="N292" s="167"/>
      <c r="O292" s="167"/>
      <c r="P292" s="167"/>
      <c r="Q292" s="167"/>
      <c r="R292" s="170"/>
      <c r="T292" s="171"/>
      <c r="U292" s="167"/>
      <c r="V292" s="167"/>
      <c r="W292" s="167"/>
      <c r="X292" s="167"/>
      <c r="Y292" s="167"/>
      <c r="Z292" s="167"/>
      <c r="AA292" s="172"/>
      <c r="AT292" s="173" t="s">
        <v>269</v>
      </c>
      <c r="AU292" s="173" t="s">
        <v>90</v>
      </c>
      <c r="AV292" s="165" t="s">
        <v>90</v>
      </c>
      <c r="AW292" s="165" t="s">
        <v>32</v>
      </c>
      <c r="AX292" s="165" t="s">
        <v>83</v>
      </c>
      <c r="AY292" s="173" t="s">
        <v>148</v>
      </c>
    </row>
    <row r="293" spans="2:65" s="23" customFormat="1" ht="31.5" customHeight="1">
      <c r="B293" s="146"/>
      <c r="C293" s="147" t="s">
        <v>464</v>
      </c>
      <c r="D293" s="147" t="s">
        <v>149</v>
      </c>
      <c r="E293" s="148" t="s">
        <v>465</v>
      </c>
      <c r="F293" s="291" t="s">
        <v>466</v>
      </c>
      <c r="G293" s="291"/>
      <c r="H293" s="291"/>
      <c r="I293" s="291"/>
      <c r="J293" s="149" t="s">
        <v>266</v>
      </c>
      <c r="K293" s="150">
        <v>3.743</v>
      </c>
      <c r="L293" s="292"/>
      <c r="M293" s="292"/>
      <c r="N293" s="292">
        <f>ROUND(L293*K293,2)</f>
        <v>0</v>
      </c>
      <c r="O293" s="292"/>
      <c r="P293" s="292"/>
      <c r="Q293" s="292"/>
      <c r="R293" s="151"/>
      <c r="T293" s="152"/>
      <c r="U293" s="34" t="s">
        <v>40</v>
      </c>
      <c r="V293" s="153">
        <v>2.513</v>
      </c>
      <c r="W293" s="153">
        <f>V293*K293</f>
        <v>9.406158999999999</v>
      </c>
      <c r="X293" s="153">
        <v>2.45336574</v>
      </c>
      <c r="Y293" s="153">
        <f>X293*K293</f>
        <v>9.18294796482</v>
      </c>
      <c r="Z293" s="153">
        <v>0</v>
      </c>
      <c r="AA293" s="154">
        <f>Z293*K293</f>
        <v>0</v>
      </c>
      <c r="AR293" s="9" t="s">
        <v>147</v>
      </c>
      <c r="AT293" s="9" t="s">
        <v>149</v>
      </c>
      <c r="AU293" s="9" t="s">
        <v>90</v>
      </c>
      <c r="AY293" s="9" t="s">
        <v>148</v>
      </c>
      <c r="BE293" s="155">
        <f>IF(U293="základní",N293,0)</f>
        <v>0</v>
      </c>
      <c r="BF293" s="155">
        <f>IF(U293="snížená",N293,0)</f>
        <v>0</v>
      </c>
      <c r="BG293" s="155">
        <f>IF(U293="zákl. přenesená",N293,0)</f>
        <v>0</v>
      </c>
      <c r="BH293" s="155">
        <f>IF(U293="sníž. přenesená",N293,0)</f>
        <v>0</v>
      </c>
      <c r="BI293" s="155">
        <f>IF(U293="nulová",N293,0)</f>
        <v>0</v>
      </c>
      <c r="BJ293" s="9" t="s">
        <v>83</v>
      </c>
      <c r="BK293" s="155">
        <f>ROUND(L293*K293,2)</f>
        <v>0</v>
      </c>
      <c r="BL293" s="9" t="s">
        <v>147</v>
      </c>
      <c r="BM293" s="9" t="s">
        <v>467</v>
      </c>
    </row>
    <row r="294" spans="2:51" s="165" customFormat="1" ht="22.5" customHeight="1">
      <c r="B294" s="166"/>
      <c r="C294" s="167"/>
      <c r="D294" s="167"/>
      <c r="E294" s="168"/>
      <c r="F294" s="300" t="s">
        <v>468</v>
      </c>
      <c r="G294" s="300"/>
      <c r="H294" s="300"/>
      <c r="I294" s="300"/>
      <c r="J294" s="167"/>
      <c r="K294" s="169">
        <v>0.5700000000000001</v>
      </c>
      <c r="L294" s="167"/>
      <c r="M294" s="167"/>
      <c r="N294" s="167"/>
      <c r="O294" s="167"/>
      <c r="P294" s="167"/>
      <c r="Q294" s="167"/>
      <c r="R294" s="170"/>
      <c r="T294" s="171"/>
      <c r="U294" s="167"/>
      <c r="V294" s="167"/>
      <c r="W294" s="167"/>
      <c r="X294" s="167"/>
      <c r="Y294" s="167"/>
      <c r="Z294" s="167"/>
      <c r="AA294" s="172"/>
      <c r="AT294" s="173" t="s">
        <v>269</v>
      </c>
      <c r="AU294" s="173" t="s">
        <v>90</v>
      </c>
      <c r="AV294" s="165" t="s">
        <v>90</v>
      </c>
      <c r="AW294" s="165" t="s">
        <v>32</v>
      </c>
      <c r="AX294" s="165" t="s">
        <v>75</v>
      </c>
      <c r="AY294" s="173" t="s">
        <v>148</v>
      </c>
    </row>
    <row r="295" spans="2:51" s="165" customFormat="1" ht="22.5" customHeight="1">
      <c r="B295" s="166"/>
      <c r="C295" s="167"/>
      <c r="D295" s="167"/>
      <c r="E295" s="168"/>
      <c r="F295" s="296" t="s">
        <v>469</v>
      </c>
      <c r="G295" s="296"/>
      <c r="H295" s="296"/>
      <c r="I295" s="296"/>
      <c r="J295" s="167"/>
      <c r="K295" s="169">
        <v>1.14</v>
      </c>
      <c r="L295" s="167"/>
      <c r="M295" s="167"/>
      <c r="N295" s="167"/>
      <c r="O295" s="167"/>
      <c r="P295" s="167"/>
      <c r="Q295" s="167"/>
      <c r="R295" s="170"/>
      <c r="T295" s="171"/>
      <c r="U295" s="167"/>
      <c r="V295" s="167"/>
      <c r="W295" s="167"/>
      <c r="X295" s="167"/>
      <c r="Y295" s="167"/>
      <c r="Z295" s="167"/>
      <c r="AA295" s="172"/>
      <c r="AT295" s="173" t="s">
        <v>269</v>
      </c>
      <c r="AU295" s="173" t="s">
        <v>90</v>
      </c>
      <c r="AV295" s="165" t="s">
        <v>90</v>
      </c>
      <c r="AW295" s="165" t="s">
        <v>32</v>
      </c>
      <c r="AX295" s="165" t="s">
        <v>75</v>
      </c>
      <c r="AY295" s="173" t="s">
        <v>148</v>
      </c>
    </row>
    <row r="296" spans="2:51" s="165" customFormat="1" ht="22.5" customHeight="1">
      <c r="B296" s="166"/>
      <c r="C296" s="167"/>
      <c r="D296" s="167"/>
      <c r="E296" s="168"/>
      <c r="F296" s="296" t="s">
        <v>470</v>
      </c>
      <c r="G296" s="296"/>
      <c r="H296" s="296"/>
      <c r="I296" s="296"/>
      <c r="J296" s="167"/>
      <c r="K296" s="169">
        <v>0.432</v>
      </c>
      <c r="L296" s="167"/>
      <c r="M296" s="167"/>
      <c r="N296" s="167"/>
      <c r="O296" s="167"/>
      <c r="P296" s="167"/>
      <c r="Q296" s="167"/>
      <c r="R296" s="170"/>
      <c r="T296" s="171"/>
      <c r="U296" s="167"/>
      <c r="V296" s="167"/>
      <c r="W296" s="167"/>
      <c r="X296" s="167"/>
      <c r="Y296" s="167"/>
      <c r="Z296" s="167"/>
      <c r="AA296" s="172"/>
      <c r="AT296" s="173" t="s">
        <v>269</v>
      </c>
      <c r="AU296" s="173" t="s">
        <v>90</v>
      </c>
      <c r="AV296" s="165" t="s">
        <v>90</v>
      </c>
      <c r="AW296" s="165" t="s">
        <v>32</v>
      </c>
      <c r="AX296" s="165" t="s">
        <v>75</v>
      </c>
      <c r="AY296" s="173" t="s">
        <v>148</v>
      </c>
    </row>
    <row r="297" spans="2:51" s="165" customFormat="1" ht="22.5" customHeight="1">
      <c r="B297" s="166"/>
      <c r="C297" s="167"/>
      <c r="D297" s="167"/>
      <c r="E297" s="168"/>
      <c r="F297" s="296" t="s">
        <v>471</v>
      </c>
      <c r="G297" s="296"/>
      <c r="H297" s="296"/>
      <c r="I297" s="296"/>
      <c r="J297" s="167"/>
      <c r="K297" s="169">
        <v>0.5540000000000002</v>
      </c>
      <c r="L297" s="167"/>
      <c r="M297" s="167"/>
      <c r="N297" s="167"/>
      <c r="O297" s="167"/>
      <c r="P297" s="167"/>
      <c r="Q297" s="167"/>
      <c r="R297" s="170"/>
      <c r="T297" s="171"/>
      <c r="U297" s="167"/>
      <c r="V297" s="167"/>
      <c r="W297" s="167"/>
      <c r="X297" s="167"/>
      <c r="Y297" s="167"/>
      <c r="Z297" s="167"/>
      <c r="AA297" s="172"/>
      <c r="AT297" s="173" t="s">
        <v>269</v>
      </c>
      <c r="AU297" s="173" t="s">
        <v>90</v>
      </c>
      <c r="AV297" s="165" t="s">
        <v>90</v>
      </c>
      <c r="AW297" s="165" t="s">
        <v>32</v>
      </c>
      <c r="AX297" s="165" t="s">
        <v>75</v>
      </c>
      <c r="AY297" s="173" t="s">
        <v>148</v>
      </c>
    </row>
    <row r="298" spans="2:51" s="165" customFormat="1" ht="22.5" customHeight="1">
      <c r="B298" s="166"/>
      <c r="C298" s="167"/>
      <c r="D298" s="167"/>
      <c r="E298" s="168"/>
      <c r="F298" s="296" t="s">
        <v>472</v>
      </c>
      <c r="G298" s="296"/>
      <c r="H298" s="296"/>
      <c r="I298" s="296"/>
      <c r="J298" s="167"/>
      <c r="K298" s="169">
        <v>0.467</v>
      </c>
      <c r="L298" s="167"/>
      <c r="M298" s="167"/>
      <c r="N298" s="167"/>
      <c r="O298" s="167"/>
      <c r="P298" s="167"/>
      <c r="Q298" s="167"/>
      <c r="R298" s="170"/>
      <c r="T298" s="171"/>
      <c r="U298" s="167"/>
      <c r="V298" s="167"/>
      <c r="W298" s="167"/>
      <c r="X298" s="167"/>
      <c r="Y298" s="167"/>
      <c r="Z298" s="167"/>
      <c r="AA298" s="172"/>
      <c r="AT298" s="173" t="s">
        <v>269</v>
      </c>
      <c r="AU298" s="173" t="s">
        <v>90</v>
      </c>
      <c r="AV298" s="165" t="s">
        <v>90</v>
      </c>
      <c r="AW298" s="165" t="s">
        <v>32</v>
      </c>
      <c r="AX298" s="165" t="s">
        <v>75</v>
      </c>
      <c r="AY298" s="173" t="s">
        <v>148</v>
      </c>
    </row>
    <row r="299" spans="2:51" s="165" customFormat="1" ht="22.5" customHeight="1">
      <c r="B299" s="166"/>
      <c r="C299" s="167"/>
      <c r="D299" s="167"/>
      <c r="E299" s="168"/>
      <c r="F299" s="296" t="s">
        <v>473</v>
      </c>
      <c r="G299" s="296"/>
      <c r="H299" s="296"/>
      <c r="I299" s="296"/>
      <c r="J299" s="167"/>
      <c r="K299" s="169">
        <v>0.5800000000000001</v>
      </c>
      <c r="L299" s="167"/>
      <c r="M299" s="167"/>
      <c r="N299" s="167"/>
      <c r="O299" s="167"/>
      <c r="P299" s="167"/>
      <c r="Q299" s="167"/>
      <c r="R299" s="170"/>
      <c r="T299" s="171"/>
      <c r="U299" s="167"/>
      <c r="V299" s="167"/>
      <c r="W299" s="167"/>
      <c r="X299" s="167"/>
      <c r="Y299" s="167"/>
      <c r="Z299" s="167"/>
      <c r="AA299" s="172"/>
      <c r="AT299" s="173" t="s">
        <v>269</v>
      </c>
      <c r="AU299" s="173" t="s">
        <v>90</v>
      </c>
      <c r="AV299" s="165" t="s">
        <v>90</v>
      </c>
      <c r="AW299" s="165" t="s">
        <v>32</v>
      </c>
      <c r="AX299" s="165" t="s">
        <v>75</v>
      </c>
      <c r="AY299" s="173" t="s">
        <v>148</v>
      </c>
    </row>
    <row r="300" spans="2:51" s="183" customFormat="1" ht="22.5" customHeight="1">
      <c r="B300" s="184"/>
      <c r="C300" s="185"/>
      <c r="D300" s="185"/>
      <c r="E300" s="186"/>
      <c r="F300" s="299" t="s">
        <v>281</v>
      </c>
      <c r="G300" s="299"/>
      <c r="H300" s="299"/>
      <c r="I300" s="299"/>
      <c r="J300" s="185"/>
      <c r="K300" s="187">
        <v>3.743</v>
      </c>
      <c r="L300" s="185"/>
      <c r="M300" s="185"/>
      <c r="N300" s="185"/>
      <c r="O300" s="185"/>
      <c r="P300" s="185"/>
      <c r="Q300" s="185"/>
      <c r="R300" s="188"/>
      <c r="T300" s="189"/>
      <c r="U300" s="185"/>
      <c r="V300" s="185"/>
      <c r="W300" s="185"/>
      <c r="X300" s="185"/>
      <c r="Y300" s="185"/>
      <c r="Z300" s="185"/>
      <c r="AA300" s="190"/>
      <c r="AT300" s="191" t="s">
        <v>269</v>
      </c>
      <c r="AU300" s="191" t="s">
        <v>90</v>
      </c>
      <c r="AV300" s="183" t="s">
        <v>147</v>
      </c>
      <c r="AW300" s="183" t="s">
        <v>32</v>
      </c>
      <c r="AX300" s="183" t="s">
        <v>83</v>
      </c>
      <c r="AY300" s="191" t="s">
        <v>148</v>
      </c>
    </row>
    <row r="301" spans="2:65" s="23" customFormat="1" ht="31.5" customHeight="1">
      <c r="B301" s="146"/>
      <c r="C301" s="147" t="s">
        <v>474</v>
      </c>
      <c r="D301" s="147" t="s">
        <v>149</v>
      </c>
      <c r="E301" s="148" t="s">
        <v>475</v>
      </c>
      <c r="F301" s="291" t="s">
        <v>476</v>
      </c>
      <c r="G301" s="291"/>
      <c r="H301" s="291"/>
      <c r="I301" s="291"/>
      <c r="J301" s="149" t="s">
        <v>300</v>
      </c>
      <c r="K301" s="150">
        <v>0.28200000000000003</v>
      </c>
      <c r="L301" s="292"/>
      <c r="M301" s="292"/>
      <c r="N301" s="292">
        <f>ROUND(L301*K301,2)</f>
        <v>0</v>
      </c>
      <c r="O301" s="292"/>
      <c r="P301" s="292"/>
      <c r="Q301" s="292"/>
      <c r="R301" s="151"/>
      <c r="T301" s="152"/>
      <c r="U301" s="34" t="s">
        <v>40</v>
      </c>
      <c r="V301" s="153">
        <v>52.157</v>
      </c>
      <c r="W301" s="153">
        <f>V301*K301</f>
        <v>14.708274000000001</v>
      </c>
      <c r="X301" s="153">
        <v>1.048867</v>
      </c>
      <c r="Y301" s="153">
        <f>X301*K301</f>
        <v>0.295780494</v>
      </c>
      <c r="Z301" s="153">
        <v>0</v>
      </c>
      <c r="AA301" s="154">
        <f>Z301*K301</f>
        <v>0</v>
      </c>
      <c r="AR301" s="9" t="s">
        <v>147</v>
      </c>
      <c r="AT301" s="9" t="s">
        <v>149</v>
      </c>
      <c r="AU301" s="9" t="s">
        <v>90</v>
      </c>
      <c r="AY301" s="9" t="s">
        <v>148</v>
      </c>
      <c r="BE301" s="155">
        <f>IF(U301="základní",N301,0)</f>
        <v>0</v>
      </c>
      <c r="BF301" s="155">
        <f>IF(U301="snížená",N301,0)</f>
        <v>0</v>
      </c>
      <c r="BG301" s="155">
        <f>IF(U301="zákl. přenesená",N301,0)</f>
        <v>0</v>
      </c>
      <c r="BH301" s="155">
        <f>IF(U301="sníž. přenesená",N301,0)</f>
        <v>0</v>
      </c>
      <c r="BI301" s="155">
        <f>IF(U301="nulová",N301,0)</f>
        <v>0</v>
      </c>
      <c r="BJ301" s="9" t="s">
        <v>83</v>
      </c>
      <c r="BK301" s="155">
        <f>ROUND(L301*K301,2)</f>
        <v>0</v>
      </c>
      <c r="BL301" s="9" t="s">
        <v>147</v>
      </c>
      <c r="BM301" s="9" t="s">
        <v>477</v>
      </c>
    </row>
    <row r="302" spans="2:65" s="23" customFormat="1" ht="31.5" customHeight="1">
      <c r="B302" s="146"/>
      <c r="C302" s="147" t="s">
        <v>478</v>
      </c>
      <c r="D302" s="147" t="s">
        <v>149</v>
      </c>
      <c r="E302" s="148" t="s">
        <v>479</v>
      </c>
      <c r="F302" s="291" t="s">
        <v>480</v>
      </c>
      <c r="G302" s="291"/>
      <c r="H302" s="291"/>
      <c r="I302" s="291"/>
      <c r="J302" s="149" t="s">
        <v>172</v>
      </c>
      <c r="K302" s="150">
        <v>23.915</v>
      </c>
      <c r="L302" s="292"/>
      <c r="M302" s="292"/>
      <c r="N302" s="292">
        <f>ROUND(L302*K302,2)</f>
        <v>0</v>
      </c>
      <c r="O302" s="292"/>
      <c r="P302" s="292"/>
      <c r="Q302" s="292"/>
      <c r="R302" s="151"/>
      <c r="T302" s="152"/>
      <c r="U302" s="34" t="s">
        <v>40</v>
      </c>
      <c r="V302" s="153">
        <v>1.342</v>
      </c>
      <c r="W302" s="153">
        <f>V302*K302</f>
        <v>32.09393</v>
      </c>
      <c r="X302" s="153">
        <v>0.012824856000000003</v>
      </c>
      <c r="Y302" s="153">
        <f>X302*K302</f>
        <v>0.3067064312400001</v>
      </c>
      <c r="Z302" s="153">
        <v>0</v>
      </c>
      <c r="AA302" s="154">
        <f>Z302*K302</f>
        <v>0</v>
      </c>
      <c r="AR302" s="9" t="s">
        <v>147</v>
      </c>
      <c r="AT302" s="9" t="s">
        <v>149</v>
      </c>
      <c r="AU302" s="9" t="s">
        <v>90</v>
      </c>
      <c r="AY302" s="9" t="s">
        <v>148</v>
      </c>
      <c r="BE302" s="155">
        <f>IF(U302="základní",N302,0)</f>
        <v>0</v>
      </c>
      <c r="BF302" s="155">
        <f>IF(U302="snížená",N302,0)</f>
        <v>0</v>
      </c>
      <c r="BG302" s="155">
        <f>IF(U302="zákl. přenesená",N302,0)</f>
        <v>0</v>
      </c>
      <c r="BH302" s="155">
        <f>IF(U302="sníž. přenesená",N302,0)</f>
        <v>0</v>
      </c>
      <c r="BI302" s="155">
        <f>IF(U302="nulová",N302,0)</f>
        <v>0</v>
      </c>
      <c r="BJ302" s="9" t="s">
        <v>83</v>
      </c>
      <c r="BK302" s="155">
        <f>ROUND(L302*K302,2)</f>
        <v>0</v>
      </c>
      <c r="BL302" s="9" t="s">
        <v>147</v>
      </c>
      <c r="BM302" s="9" t="s">
        <v>481</v>
      </c>
    </row>
    <row r="303" spans="2:51" s="165" customFormat="1" ht="22.5" customHeight="1">
      <c r="B303" s="166"/>
      <c r="C303" s="167"/>
      <c r="D303" s="167"/>
      <c r="E303" s="168"/>
      <c r="F303" s="300" t="s">
        <v>482</v>
      </c>
      <c r="G303" s="300"/>
      <c r="H303" s="300"/>
      <c r="I303" s="300"/>
      <c r="J303" s="167"/>
      <c r="K303" s="169">
        <v>4.4</v>
      </c>
      <c r="L303" s="167"/>
      <c r="M303" s="167"/>
      <c r="N303" s="167"/>
      <c r="O303" s="167"/>
      <c r="P303" s="167"/>
      <c r="Q303" s="167"/>
      <c r="R303" s="170"/>
      <c r="T303" s="171"/>
      <c r="U303" s="167"/>
      <c r="V303" s="167"/>
      <c r="W303" s="167"/>
      <c r="X303" s="167"/>
      <c r="Y303" s="167"/>
      <c r="Z303" s="167"/>
      <c r="AA303" s="172"/>
      <c r="AT303" s="173" t="s">
        <v>269</v>
      </c>
      <c r="AU303" s="173" t="s">
        <v>90</v>
      </c>
      <c r="AV303" s="165" t="s">
        <v>90</v>
      </c>
      <c r="AW303" s="165" t="s">
        <v>32</v>
      </c>
      <c r="AX303" s="165" t="s">
        <v>75</v>
      </c>
      <c r="AY303" s="173" t="s">
        <v>148</v>
      </c>
    </row>
    <row r="304" spans="2:51" s="165" customFormat="1" ht="22.5" customHeight="1">
      <c r="B304" s="166"/>
      <c r="C304" s="167"/>
      <c r="D304" s="167"/>
      <c r="E304" s="168"/>
      <c r="F304" s="296" t="s">
        <v>483</v>
      </c>
      <c r="G304" s="296"/>
      <c r="H304" s="296"/>
      <c r="I304" s="296"/>
      <c r="J304" s="167"/>
      <c r="K304" s="169">
        <v>8.8</v>
      </c>
      <c r="L304" s="167"/>
      <c r="M304" s="167"/>
      <c r="N304" s="167"/>
      <c r="O304" s="167"/>
      <c r="P304" s="167"/>
      <c r="Q304" s="167"/>
      <c r="R304" s="170"/>
      <c r="T304" s="171"/>
      <c r="U304" s="167"/>
      <c r="V304" s="167"/>
      <c r="W304" s="167"/>
      <c r="X304" s="167"/>
      <c r="Y304" s="167"/>
      <c r="Z304" s="167"/>
      <c r="AA304" s="172"/>
      <c r="AT304" s="173" t="s">
        <v>269</v>
      </c>
      <c r="AU304" s="173" t="s">
        <v>90</v>
      </c>
      <c r="AV304" s="165" t="s">
        <v>90</v>
      </c>
      <c r="AW304" s="165" t="s">
        <v>32</v>
      </c>
      <c r="AX304" s="165" t="s">
        <v>75</v>
      </c>
      <c r="AY304" s="173" t="s">
        <v>148</v>
      </c>
    </row>
    <row r="305" spans="2:51" s="165" customFormat="1" ht="22.5" customHeight="1">
      <c r="B305" s="166"/>
      <c r="C305" s="167"/>
      <c r="D305" s="167"/>
      <c r="E305" s="168"/>
      <c r="F305" s="296" t="s">
        <v>484</v>
      </c>
      <c r="G305" s="296"/>
      <c r="H305" s="296"/>
      <c r="I305" s="296"/>
      <c r="J305" s="167"/>
      <c r="K305" s="169">
        <v>2.877</v>
      </c>
      <c r="L305" s="167"/>
      <c r="M305" s="167"/>
      <c r="N305" s="167"/>
      <c r="O305" s="167"/>
      <c r="P305" s="167"/>
      <c r="Q305" s="167"/>
      <c r="R305" s="170"/>
      <c r="T305" s="171"/>
      <c r="U305" s="167"/>
      <c r="V305" s="167"/>
      <c r="W305" s="167"/>
      <c r="X305" s="167"/>
      <c r="Y305" s="167"/>
      <c r="Z305" s="167"/>
      <c r="AA305" s="172"/>
      <c r="AT305" s="173" t="s">
        <v>269</v>
      </c>
      <c r="AU305" s="173" t="s">
        <v>90</v>
      </c>
      <c r="AV305" s="165" t="s">
        <v>90</v>
      </c>
      <c r="AW305" s="165" t="s">
        <v>32</v>
      </c>
      <c r="AX305" s="165" t="s">
        <v>75</v>
      </c>
      <c r="AY305" s="173" t="s">
        <v>148</v>
      </c>
    </row>
    <row r="306" spans="2:51" s="165" customFormat="1" ht="22.5" customHeight="1">
      <c r="B306" s="166"/>
      <c r="C306" s="167"/>
      <c r="D306" s="167"/>
      <c r="E306" s="168"/>
      <c r="F306" s="296" t="s">
        <v>485</v>
      </c>
      <c r="G306" s="296"/>
      <c r="H306" s="296"/>
      <c r="I306" s="296"/>
      <c r="J306" s="167"/>
      <c r="K306" s="169">
        <v>2.261</v>
      </c>
      <c r="L306" s="167"/>
      <c r="M306" s="167"/>
      <c r="N306" s="167"/>
      <c r="O306" s="167"/>
      <c r="P306" s="167"/>
      <c r="Q306" s="167"/>
      <c r="R306" s="170"/>
      <c r="T306" s="171"/>
      <c r="U306" s="167"/>
      <c r="V306" s="167"/>
      <c r="W306" s="167"/>
      <c r="X306" s="167"/>
      <c r="Y306" s="167"/>
      <c r="Z306" s="167"/>
      <c r="AA306" s="172"/>
      <c r="AT306" s="173" t="s">
        <v>269</v>
      </c>
      <c r="AU306" s="173" t="s">
        <v>90</v>
      </c>
      <c r="AV306" s="165" t="s">
        <v>90</v>
      </c>
      <c r="AW306" s="165" t="s">
        <v>32</v>
      </c>
      <c r="AX306" s="165" t="s">
        <v>75</v>
      </c>
      <c r="AY306" s="173" t="s">
        <v>148</v>
      </c>
    </row>
    <row r="307" spans="2:51" s="165" customFormat="1" ht="22.5" customHeight="1">
      <c r="B307" s="166"/>
      <c r="C307" s="167"/>
      <c r="D307" s="167"/>
      <c r="E307" s="168"/>
      <c r="F307" s="296" t="s">
        <v>486</v>
      </c>
      <c r="G307" s="296"/>
      <c r="H307" s="296"/>
      <c r="I307" s="296"/>
      <c r="J307" s="167"/>
      <c r="K307" s="169">
        <v>3.111</v>
      </c>
      <c r="L307" s="167"/>
      <c r="M307" s="167"/>
      <c r="N307" s="167"/>
      <c r="O307" s="167"/>
      <c r="P307" s="167"/>
      <c r="Q307" s="167"/>
      <c r="R307" s="170"/>
      <c r="T307" s="171"/>
      <c r="U307" s="167"/>
      <c r="V307" s="167"/>
      <c r="W307" s="167"/>
      <c r="X307" s="167"/>
      <c r="Y307" s="167"/>
      <c r="Z307" s="167"/>
      <c r="AA307" s="172"/>
      <c r="AT307" s="173" t="s">
        <v>269</v>
      </c>
      <c r="AU307" s="173" t="s">
        <v>90</v>
      </c>
      <c r="AV307" s="165" t="s">
        <v>90</v>
      </c>
      <c r="AW307" s="165" t="s">
        <v>32</v>
      </c>
      <c r="AX307" s="165" t="s">
        <v>75</v>
      </c>
      <c r="AY307" s="173" t="s">
        <v>148</v>
      </c>
    </row>
    <row r="308" spans="2:51" s="165" customFormat="1" ht="22.5" customHeight="1">
      <c r="B308" s="166"/>
      <c r="C308" s="167"/>
      <c r="D308" s="167"/>
      <c r="E308" s="168"/>
      <c r="F308" s="296" t="s">
        <v>487</v>
      </c>
      <c r="G308" s="296"/>
      <c r="H308" s="296"/>
      <c r="I308" s="296"/>
      <c r="J308" s="167"/>
      <c r="K308" s="169">
        <v>2.466</v>
      </c>
      <c r="L308" s="167"/>
      <c r="M308" s="167"/>
      <c r="N308" s="167"/>
      <c r="O308" s="167"/>
      <c r="P308" s="167"/>
      <c r="Q308" s="167"/>
      <c r="R308" s="170"/>
      <c r="T308" s="171"/>
      <c r="U308" s="167"/>
      <c r="V308" s="167"/>
      <c r="W308" s="167"/>
      <c r="X308" s="167"/>
      <c r="Y308" s="167"/>
      <c r="Z308" s="167"/>
      <c r="AA308" s="172"/>
      <c r="AT308" s="173" t="s">
        <v>269</v>
      </c>
      <c r="AU308" s="173" t="s">
        <v>90</v>
      </c>
      <c r="AV308" s="165" t="s">
        <v>90</v>
      </c>
      <c r="AW308" s="165" t="s">
        <v>32</v>
      </c>
      <c r="AX308" s="165" t="s">
        <v>75</v>
      </c>
      <c r="AY308" s="173" t="s">
        <v>148</v>
      </c>
    </row>
    <row r="309" spans="2:51" s="183" customFormat="1" ht="22.5" customHeight="1">
      <c r="B309" s="184"/>
      <c r="C309" s="185"/>
      <c r="D309" s="185"/>
      <c r="E309" s="186"/>
      <c r="F309" s="299" t="s">
        <v>281</v>
      </c>
      <c r="G309" s="299"/>
      <c r="H309" s="299"/>
      <c r="I309" s="299"/>
      <c r="J309" s="185"/>
      <c r="K309" s="187">
        <v>23.915</v>
      </c>
      <c r="L309" s="185"/>
      <c r="M309" s="185"/>
      <c r="N309" s="185"/>
      <c r="O309" s="185"/>
      <c r="P309" s="185"/>
      <c r="Q309" s="185"/>
      <c r="R309" s="188"/>
      <c r="T309" s="189"/>
      <c r="U309" s="185"/>
      <c r="V309" s="185"/>
      <c r="W309" s="185"/>
      <c r="X309" s="185"/>
      <c r="Y309" s="185"/>
      <c r="Z309" s="185"/>
      <c r="AA309" s="190"/>
      <c r="AT309" s="191" t="s">
        <v>269</v>
      </c>
      <c r="AU309" s="191" t="s">
        <v>90</v>
      </c>
      <c r="AV309" s="183" t="s">
        <v>147</v>
      </c>
      <c r="AW309" s="183" t="s">
        <v>32</v>
      </c>
      <c r="AX309" s="183" t="s">
        <v>83</v>
      </c>
      <c r="AY309" s="191" t="s">
        <v>148</v>
      </c>
    </row>
    <row r="310" spans="2:65" s="23" customFormat="1" ht="31.5" customHeight="1">
      <c r="B310" s="146"/>
      <c r="C310" s="147" t="s">
        <v>488</v>
      </c>
      <c r="D310" s="147" t="s">
        <v>149</v>
      </c>
      <c r="E310" s="148" t="s">
        <v>489</v>
      </c>
      <c r="F310" s="291" t="s">
        <v>490</v>
      </c>
      <c r="G310" s="291"/>
      <c r="H310" s="291"/>
      <c r="I310" s="291"/>
      <c r="J310" s="149" t="s">
        <v>172</v>
      </c>
      <c r="K310" s="150">
        <v>23.915</v>
      </c>
      <c r="L310" s="292"/>
      <c r="M310" s="292"/>
      <c r="N310" s="292">
        <f>ROUND(L310*K310,2)</f>
        <v>0</v>
      </c>
      <c r="O310" s="292"/>
      <c r="P310" s="292"/>
      <c r="Q310" s="292"/>
      <c r="R310" s="151"/>
      <c r="T310" s="152"/>
      <c r="U310" s="34" t="s">
        <v>40</v>
      </c>
      <c r="V310" s="153">
        <v>0.338</v>
      </c>
      <c r="W310" s="153">
        <f>V310*K310</f>
        <v>8.08327</v>
      </c>
      <c r="X310" s="153">
        <v>0</v>
      </c>
      <c r="Y310" s="153">
        <f>X310*K310</f>
        <v>0</v>
      </c>
      <c r="Z310" s="153">
        <v>0</v>
      </c>
      <c r="AA310" s="154">
        <f>Z310*K310</f>
        <v>0</v>
      </c>
      <c r="AR310" s="9" t="s">
        <v>147</v>
      </c>
      <c r="AT310" s="9" t="s">
        <v>149</v>
      </c>
      <c r="AU310" s="9" t="s">
        <v>90</v>
      </c>
      <c r="AY310" s="9" t="s">
        <v>148</v>
      </c>
      <c r="BE310" s="155">
        <f>IF(U310="základní",N310,0)</f>
        <v>0</v>
      </c>
      <c r="BF310" s="155">
        <f>IF(U310="snížená",N310,0)</f>
        <v>0</v>
      </c>
      <c r="BG310" s="155">
        <f>IF(U310="zákl. přenesená",N310,0)</f>
        <v>0</v>
      </c>
      <c r="BH310" s="155">
        <f>IF(U310="sníž. přenesená",N310,0)</f>
        <v>0</v>
      </c>
      <c r="BI310" s="155">
        <f>IF(U310="nulová",N310,0)</f>
        <v>0</v>
      </c>
      <c r="BJ310" s="9" t="s">
        <v>83</v>
      </c>
      <c r="BK310" s="155">
        <f>ROUND(L310*K310,2)</f>
        <v>0</v>
      </c>
      <c r="BL310" s="9" t="s">
        <v>147</v>
      </c>
      <c r="BM310" s="9" t="s">
        <v>491</v>
      </c>
    </row>
    <row r="311" spans="2:65" s="23" customFormat="1" ht="38.25" customHeight="1">
      <c r="B311" s="146"/>
      <c r="C311" s="147" t="s">
        <v>492</v>
      </c>
      <c r="D311" s="147" t="s">
        <v>149</v>
      </c>
      <c r="E311" s="148" t="s">
        <v>493</v>
      </c>
      <c r="F311" s="291" t="s">
        <v>494</v>
      </c>
      <c r="G311" s="291"/>
      <c r="H311" s="291"/>
      <c r="I311" s="291"/>
      <c r="J311" s="149" t="s">
        <v>172</v>
      </c>
      <c r="K311" s="150">
        <v>22.115</v>
      </c>
      <c r="L311" s="292"/>
      <c r="M311" s="292"/>
      <c r="N311" s="292">
        <f>ROUND(L311*K311,2)</f>
        <v>0</v>
      </c>
      <c r="O311" s="292"/>
      <c r="P311" s="292"/>
      <c r="Q311" s="292"/>
      <c r="R311" s="151"/>
      <c r="T311" s="152"/>
      <c r="U311" s="34" t="s">
        <v>40</v>
      </c>
      <c r="V311" s="153">
        <v>0.116</v>
      </c>
      <c r="W311" s="153">
        <f>V311*K311</f>
        <v>2.56534</v>
      </c>
      <c r="X311" s="153">
        <v>0.0028055</v>
      </c>
      <c r="Y311" s="153">
        <f>X311*K311</f>
        <v>0.062043632499999994</v>
      </c>
      <c r="Z311" s="153">
        <v>0</v>
      </c>
      <c r="AA311" s="154">
        <f>Z311*K311</f>
        <v>0</v>
      </c>
      <c r="AR311" s="9" t="s">
        <v>147</v>
      </c>
      <c r="AT311" s="9" t="s">
        <v>149</v>
      </c>
      <c r="AU311" s="9" t="s">
        <v>90</v>
      </c>
      <c r="AY311" s="9" t="s">
        <v>148</v>
      </c>
      <c r="BE311" s="155">
        <f>IF(U311="základní",N311,0)</f>
        <v>0</v>
      </c>
      <c r="BF311" s="155">
        <f>IF(U311="snížená",N311,0)</f>
        <v>0</v>
      </c>
      <c r="BG311" s="155">
        <f>IF(U311="zákl. přenesená",N311,0)</f>
        <v>0</v>
      </c>
      <c r="BH311" s="155">
        <f>IF(U311="sníž. přenesená",N311,0)</f>
        <v>0</v>
      </c>
      <c r="BI311" s="155">
        <f>IF(U311="nulová",N311,0)</f>
        <v>0</v>
      </c>
      <c r="BJ311" s="9" t="s">
        <v>83</v>
      </c>
      <c r="BK311" s="155">
        <f>ROUND(L311*K311,2)</f>
        <v>0</v>
      </c>
      <c r="BL311" s="9" t="s">
        <v>147</v>
      </c>
      <c r="BM311" s="9" t="s">
        <v>495</v>
      </c>
    </row>
    <row r="312" spans="2:51" s="165" customFormat="1" ht="22.5" customHeight="1">
      <c r="B312" s="166"/>
      <c r="C312" s="167"/>
      <c r="D312" s="167"/>
      <c r="E312" s="168"/>
      <c r="F312" s="300" t="s">
        <v>496</v>
      </c>
      <c r="G312" s="300"/>
      <c r="H312" s="300"/>
      <c r="I312" s="300"/>
      <c r="J312" s="167"/>
      <c r="K312" s="169">
        <v>3.8</v>
      </c>
      <c r="L312" s="167"/>
      <c r="M312" s="167"/>
      <c r="N312" s="167"/>
      <c r="O312" s="167"/>
      <c r="P312" s="167"/>
      <c r="Q312" s="167"/>
      <c r="R312" s="170"/>
      <c r="T312" s="171"/>
      <c r="U312" s="167"/>
      <c r="V312" s="167"/>
      <c r="W312" s="167"/>
      <c r="X312" s="167"/>
      <c r="Y312" s="167"/>
      <c r="Z312" s="167"/>
      <c r="AA312" s="172"/>
      <c r="AT312" s="173" t="s">
        <v>269</v>
      </c>
      <c r="AU312" s="173" t="s">
        <v>90</v>
      </c>
      <c r="AV312" s="165" t="s">
        <v>90</v>
      </c>
      <c r="AW312" s="165" t="s">
        <v>32</v>
      </c>
      <c r="AX312" s="165" t="s">
        <v>75</v>
      </c>
      <c r="AY312" s="173" t="s">
        <v>148</v>
      </c>
    </row>
    <row r="313" spans="2:51" s="165" customFormat="1" ht="22.5" customHeight="1">
      <c r="B313" s="166"/>
      <c r="C313" s="167"/>
      <c r="D313" s="167"/>
      <c r="E313" s="168"/>
      <c r="F313" s="296" t="s">
        <v>497</v>
      </c>
      <c r="G313" s="296"/>
      <c r="H313" s="296"/>
      <c r="I313" s="296"/>
      <c r="J313" s="167"/>
      <c r="K313" s="169">
        <v>7.6</v>
      </c>
      <c r="L313" s="167"/>
      <c r="M313" s="167"/>
      <c r="N313" s="167"/>
      <c r="O313" s="167"/>
      <c r="P313" s="167"/>
      <c r="Q313" s="167"/>
      <c r="R313" s="170"/>
      <c r="T313" s="171"/>
      <c r="U313" s="167"/>
      <c r="V313" s="167"/>
      <c r="W313" s="167"/>
      <c r="X313" s="167"/>
      <c r="Y313" s="167"/>
      <c r="Z313" s="167"/>
      <c r="AA313" s="172"/>
      <c r="AT313" s="173" t="s">
        <v>269</v>
      </c>
      <c r="AU313" s="173" t="s">
        <v>90</v>
      </c>
      <c r="AV313" s="165" t="s">
        <v>90</v>
      </c>
      <c r="AW313" s="165" t="s">
        <v>32</v>
      </c>
      <c r="AX313" s="165" t="s">
        <v>75</v>
      </c>
      <c r="AY313" s="173" t="s">
        <v>148</v>
      </c>
    </row>
    <row r="314" spans="2:51" s="165" customFormat="1" ht="22.5" customHeight="1">
      <c r="B314" s="166"/>
      <c r="C314" s="167"/>
      <c r="D314" s="167"/>
      <c r="E314" s="168"/>
      <c r="F314" s="296" t="s">
        <v>484</v>
      </c>
      <c r="G314" s="296"/>
      <c r="H314" s="296"/>
      <c r="I314" s="296"/>
      <c r="J314" s="167"/>
      <c r="K314" s="169">
        <v>2.877</v>
      </c>
      <c r="L314" s="167"/>
      <c r="M314" s="167"/>
      <c r="N314" s="167"/>
      <c r="O314" s="167"/>
      <c r="P314" s="167"/>
      <c r="Q314" s="167"/>
      <c r="R314" s="170"/>
      <c r="T314" s="171"/>
      <c r="U314" s="167"/>
      <c r="V314" s="167"/>
      <c r="W314" s="167"/>
      <c r="X314" s="167"/>
      <c r="Y314" s="167"/>
      <c r="Z314" s="167"/>
      <c r="AA314" s="172"/>
      <c r="AT314" s="173" t="s">
        <v>269</v>
      </c>
      <c r="AU314" s="173" t="s">
        <v>90</v>
      </c>
      <c r="AV314" s="165" t="s">
        <v>90</v>
      </c>
      <c r="AW314" s="165" t="s">
        <v>32</v>
      </c>
      <c r="AX314" s="165" t="s">
        <v>75</v>
      </c>
      <c r="AY314" s="173" t="s">
        <v>148</v>
      </c>
    </row>
    <row r="315" spans="2:51" s="165" customFormat="1" ht="22.5" customHeight="1">
      <c r="B315" s="166"/>
      <c r="C315" s="167"/>
      <c r="D315" s="167"/>
      <c r="E315" s="168"/>
      <c r="F315" s="296" t="s">
        <v>485</v>
      </c>
      <c r="G315" s="296"/>
      <c r="H315" s="296"/>
      <c r="I315" s="296"/>
      <c r="J315" s="167"/>
      <c r="K315" s="169">
        <v>2.261</v>
      </c>
      <c r="L315" s="167"/>
      <c r="M315" s="167"/>
      <c r="N315" s="167"/>
      <c r="O315" s="167"/>
      <c r="P315" s="167"/>
      <c r="Q315" s="167"/>
      <c r="R315" s="170"/>
      <c r="T315" s="171"/>
      <c r="U315" s="167"/>
      <c r="V315" s="167"/>
      <c r="W315" s="167"/>
      <c r="X315" s="167"/>
      <c r="Y315" s="167"/>
      <c r="Z315" s="167"/>
      <c r="AA315" s="172"/>
      <c r="AT315" s="173" t="s">
        <v>269</v>
      </c>
      <c r="AU315" s="173" t="s">
        <v>90</v>
      </c>
      <c r="AV315" s="165" t="s">
        <v>90</v>
      </c>
      <c r="AW315" s="165" t="s">
        <v>32</v>
      </c>
      <c r="AX315" s="165" t="s">
        <v>75</v>
      </c>
      <c r="AY315" s="173" t="s">
        <v>148</v>
      </c>
    </row>
    <row r="316" spans="2:51" s="165" customFormat="1" ht="22.5" customHeight="1">
      <c r="B316" s="166"/>
      <c r="C316" s="167"/>
      <c r="D316" s="167"/>
      <c r="E316" s="168"/>
      <c r="F316" s="296" t="s">
        <v>486</v>
      </c>
      <c r="G316" s="296"/>
      <c r="H316" s="296"/>
      <c r="I316" s="296"/>
      <c r="J316" s="167"/>
      <c r="K316" s="169">
        <v>3.111</v>
      </c>
      <c r="L316" s="167"/>
      <c r="M316" s="167"/>
      <c r="N316" s="167"/>
      <c r="O316" s="167"/>
      <c r="P316" s="167"/>
      <c r="Q316" s="167"/>
      <c r="R316" s="170"/>
      <c r="T316" s="171"/>
      <c r="U316" s="167"/>
      <c r="V316" s="167"/>
      <c r="W316" s="167"/>
      <c r="X316" s="167"/>
      <c r="Y316" s="167"/>
      <c r="Z316" s="167"/>
      <c r="AA316" s="172"/>
      <c r="AT316" s="173" t="s">
        <v>269</v>
      </c>
      <c r="AU316" s="173" t="s">
        <v>90</v>
      </c>
      <c r="AV316" s="165" t="s">
        <v>90</v>
      </c>
      <c r="AW316" s="165" t="s">
        <v>32</v>
      </c>
      <c r="AX316" s="165" t="s">
        <v>75</v>
      </c>
      <c r="AY316" s="173" t="s">
        <v>148</v>
      </c>
    </row>
    <row r="317" spans="2:51" s="165" customFormat="1" ht="22.5" customHeight="1">
      <c r="B317" s="166"/>
      <c r="C317" s="167"/>
      <c r="D317" s="167"/>
      <c r="E317" s="168"/>
      <c r="F317" s="296" t="s">
        <v>487</v>
      </c>
      <c r="G317" s="296"/>
      <c r="H317" s="296"/>
      <c r="I317" s="296"/>
      <c r="J317" s="167"/>
      <c r="K317" s="169">
        <v>2.466</v>
      </c>
      <c r="L317" s="167"/>
      <c r="M317" s="167"/>
      <c r="N317" s="167"/>
      <c r="O317" s="167"/>
      <c r="P317" s="167"/>
      <c r="Q317" s="167"/>
      <c r="R317" s="170"/>
      <c r="T317" s="171"/>
      <c r="U317" s="167"/>
      <c r="V317" s="167"/>
      <c r="W317" s="167"/>
      <c r="X317" s="167"/>
      <c r="Y317" s="167"/>
      <c r="Z317" s="167"/>
      <c r="AA317" s="172"/>
      <c r="AT317" s="173" t="s">
        <v>269</v>
      </c>
      <c r="AU317" s="173" t="s">
        <v>90</v>
      </c>
      <c r="AV317" s="165" t="s">
        <v>90</v>
      </c>
      <c r="AW317" s="165" t="s">
        <v>32</v>
      </c>
      <c r="AX317" s="165" t="s">
        <v>75</v>
      </c>
      <c r="AY317" s="173" t="s">
        <v>148</v>
      </c>
    </row>
    <row r="318" spans="2:51" s="183" customFormat="1" ht="22.5" customHeight="1">
      <c r="B318" s="184"/>
      <c r="C318" s="185"/>
      <c r="D318" s="185"/>
      <c r="E318" s="186"/>
      <c r="F318" s="299" t="s">
        <v>281</v>
      </c>
      <c r="G318" s="299"/>
      <c r="H318" s="299"/>
      <c r="I318" s="299"/>
      <c r="J318" s="185"/>
      <c r="K318" s="187">
        <v>22.115</v>
      </c>
      <c r="L318" s="185"/>
      <c r="M318" s="185"/>
      <c r="N318" s="185"/>
      <c r="O318" s="185"/>
      <c r="P318" s="185"/>
      <c r="Q318" s="185"/>
      <c r="R318" s="188"/>
      <c r="T318" s="189"/>
      <c r="U318" s="185"/>
      <c r="V318" s="185"/>
      <c r="W318" s="185"/>
      <c r="X318" s="185"/>
      <c r="Y318" s="185"/>
      <c r="Z318" s="185"/>
      <c r="AA318" s="190"/>
      <c r="AT318" s="191" t="s">
        <v>269</v>
      </c>
      <c r="AU318" s="191" t="s">
        <v>90</v>
      </c>
      <c r="AV318" s="183" t="s">
        <v>147</v>
      </c>
      <c r="AW318" s="183" t="s">
        <v>32</v>
      </c>
      <c r="AX318" s="183" t="s">
        <v>83</v>
      </c>
      <c r="AY318" s="191" t="s">
        <v>148</v>
      </c>
    </row>
    <row r="319" spans="2:65" s="23" customFormat="1" ht="44.25" customHeight="1">
      <c r="B319" s="146"/>
      <c r="C319" s="147" t="s">
        <v>498</v>
      </c>
      <c r="D319" s="147" t="s">
        <v>149</v>
      </c>
      <c r="E319" s="148" t="s">
        <v>499</v>
      </c>
      <c r="F319" s="291" t="s">
        <v>500</v>
      </c>
      <c r="G319" s="291"/>
      <c r="H319" s="291"/>
      <c r="I319" s="291"/>
      <c r="J319" s="149" t="s">
        <v>172</v>
      </c>
      <c r="K319" s="150">
        <v>22.115</v>
      </c>
      <c r="L319" s="292"/>
      <c r="M319" s="292"/>
      <c r="N319" s="292">
        <f>ROUND(L319*K319,2)</f>
        <v>0</v>
      </c>
      <c r="O319" s="292"/>
      <c r="P319" s="292"/>
      <c r="Q319" s="292"/>
      <c r="R319" s="151"/>
      <c r="T319" s="152"/>
      <c r="U319" s="34" t="s">
        <v>40</v>
      </c>
      <c r="V319" s="153">
        <v>0.04</v>
      </c>
      <c r="W319" s="153">
        <f>V319*K319</f>
        <v>0.8845999999999999</v>
      </c>
      <c r="X319" s="153">
        <v>0</v>
      </c>
      <c r="Y319" s="153">
        <f>X319*K319</f>
        <v>0</v>
      </c>
      <c r="Z319" s="153">
        <v>0</v>
      </c>
      <c r="AA319" s="154">
        <f>Z319*K319</f>
        <v>0</v>
      </c>
      <c r="AR319" s="9" t="s">
        <v>147</v>
      </c>
      <c r="AT319" s="9" t="s">
        <v>149</v>
      </c>
      <c r="AU319" s="9" t="s">
        <v>90</v>
      </c>
      <c r="AY319" s="9" t="s">
        <v>148</v>
      </c>
      <c r="BE319" s="155">
        <f>IF(U319="základní",N319,0)</f>
        <v>0</v>
      </c>
      <c r="BF319" s="155">
        <f>IF(U319="snížená",N319,0)</f>
        <v>0</v>
      </c>
      <c r="BG319" s="155">
        <f>IF(U319="zákl. přenesená",N319,0)</f>
        <v>0</v>
      </c>
      <c r="BH319" s="155">
        <f>IF(U319="sníž. přenesená",N319,0)</f>
        <v>0</v>
      </c>
      <c r="BI319" s="155">
        <f>IF(U319="nulová",N319,0)</f>
        <v>0</v>
      </c>
      <c r="BJ319" s="9" t="s">
        <v>83</v>
      </c>
      <c r="BK319" s="155">
        <f>ROUND(L319*K319,2)</f>
        <v>0</v>
      </c>
      <c r="BL319" s="9" t="s">
        <v>147</v>
      </c>
      <c r="BM319" s="9" t="s">
        <v>501</v>
      </c>
    </row>
    <row r="320" spans="2:65" s="23" customFormat="1" ht="31.5" customHeight="1">
      <c r="B320" s="146"/>
      <c r="C320" s="147" t="s">
        <v>502</v>
      </c>
      <c r="D320" s="147" t="s">
        <v>149</v>
      </c>
      <c r="E320" s="148" t="s">
        <v>503</v>
      </c>
      <c r="F320" s="291" t="s">
        <v>504</v>
      </c>
      <c r="G320" s="291"/>
      <c r="H320" s="291"/>
      <c r="I320" s="291"/>
      <c r="J320" s="149" t="s">
        <v>451</v>
      </c>
      <c r="K320" s="150">
        <v>28.5</v>
      </c>
      <c r="L320" s="292"/>
      <c r="M320" s="292"/>
      <c r="N320" s="292">
        <f>ROUND(L320*K320,2)</f>
        <v>0</v>
      </c>
      <c r="O320" s="292"/>
      <c r="P320" s="292"/>
      <c r="Q320" s="292"/>
      <c r="R320" s="151"/>
      <c r="T320" s="152"/>
      <c r="U320" s="34" t="s">
        <v>40</v>
      </c>
      <c r="V320" s="153">
        <v>0.379</v>
      </c>
      <c r="W320" s="153">
        <f>V320*K320</f>
        <v>10.8015</v>
      </c>
      <c r="X320" s="153">
        <v>0.10159829999999999</v>
      </c>
      <c r="Y320" s="153">
        <f>X320*K320</f>
        <v>2.8955515499999995</v>
      </c>
      <c r="Z320" s="153">
        <v>0</v>
      </c>
      <c r="AA320" s="154">
        <f>Z320*K320</f>
        <v>0</v>
      </c>
      <c r="AR320" s="9" t="s">
        <v>147</v>
      </c>
      <c r="AT320" s="9" t="s">
        <v>149</v>
      </c>
      <c r="AU320" s="9" t="s">
        <v>90</v>
      </c>
      <c r="AY320" s="9" t="s">
        <v>148</v>
      </c>
      <c r="BE320" s="155">
        <f>IF(U320="základní",N320,0)</f>
        <v>0</v>
      </c>
      <c r="BF320" s="155">
        <f>IF(U320="snížená",N320,0)</f>
        <v>0</v>
      </c>
      <c r="BG320" s="155">
        <f>IF(U320="zákl. přenesená",N320,0)</f>
        <v>0</v>
      </c>
      <c r="BH320" s="155">
        <f>IF(U320="sníž. přenesená",N320,0)</f>
        <v>0</v>
      </c>
      <c r="BI320" s="155">
        <f>IF(U320="nulová",N320,0)</f>
        <v>0</v>
      </c>
      <c r="BJ320" s="9" t="s">
        <v>83</v>
      </c>
      <c r="BK320" s="155">
        <f>ROUND(L320*K320,2)</f>
        <v>0</v>
      </c>
      <c r="BL320" s="9" t="s">
        <v>147</v>
      </c>
      <c r="BM320" s="9" t="s">
        <v>505</v>
      </c>
    </row>
    <row r="321" spans="2:51" s="165" customFormat="1" ht="22.5" customHeight="1">
      <c r="B321" s="166"/>
      <c r="C321" s="167"/>
      <c r="D321" s="167"/>
      <c r="E321" s="168"/>
      <c r="F321" s="300" t="s">
        <v>506</v>
      </c>
      <c r="G321" s="300"/>
      <c r="H321" s="300"/>
      <c r="I321" s="300"/>
      <c r="J321" s="167"/>
      <c r="K321" s="169">
        <v>28.5</v>
      </c>
      <c r="L321" s="167"/>
      <c r="M321" s="167"/>
      <c r="N321" s="167"/>
      <c r="O321" s="167"/>
      <c r="P321" s="167"/>
      <c r="Q321" s="167"/>
      <c r="R321" s="170"/>
      <c r="T321" s="171"/>
      <c r="U321" s="167"/>
      <c r="V321" s="167"/>
      <c r="W321" s="167"/>
      <c r="X321" s="167"/>
      <c r="Y321" s="167"/>
      <c r="Z321" s="167"/>
      <c r="AA321" s="172"/>
      <c r="AT321" s="173" t="s">
        <v>269</v>
      </c>
      <c r="AU321" s="173" t="s">
        <v>90</v>
      </c>
      <c r="AV321" s="165" t="s">
        <v>90</v>
      </c>
      <c r="AW321" s="165" t="s">
        <v>32</v>
      </c>
      <c r="AX321" s="165" t="s">
        <v>75</v>
      </c>
      <c r="AY321" s="173" t="s">
        <v>148</v>
      </c>
    </row>
    <row r="322" spans="2:51" s="183" customFormat="1" ht="22.5" customHeight="1">
      <c r="B322" s="184"/>
      <c r="C322" s="185"/>
      <c r="D322" s="185"/>
      <c r="E322" s="186"/>
      <c r="F322" s="299" t="s">
        <v>281</v>
      </c>
      <c r="G322" s="299"/>
      <c r="H322" s="299"/>
      <c r="I322" s="299"/>
      <c r="J322" s="185"/>
      <c r="K322" s="187">
        <v>28.5</v>
      </c>
      <c r="L322" s="185"/>
      <c r="M322" s="185"/>
      <c r="N322" s="185"/>
      <c r="O322" s="185"/>
      <c r="P322" s="185"/>
      <c r="Q322" s="185"/>
      <c r="R322" s="188"/>
      <c r="T322" s="189"/>
      <c r="U322" s="185"/>
      <c r="V322" s="185"/>
      <c r="W322" s="185"/>
      <c r="X322" s="185"/>
      <c r="Y322" s="185"/>
      <c r="Z322" s="185"/>
      <c r="AA322" s="190"/>
      <c r="AT322" s="191" t="s">
        <v>269</v>
      </c>
      <c r="AU322" s="191" t="s">
        <v>90</v>
      </c>
      <c r="AV322" s="183" t="s">
        <v>147</v>
      </c>
      <c r="AW322" s="183" t="s">
        <v>32</v>
      </c>
      <c r="AX322" s="183" t="s">
        <v>83</v>
      </c>
      <c r="AY322" s="191" t="s">
        <v>148</v>
      </c>
    </row>
    <row r="323" spans="2:65" s="23" customFormat="1" ht="27.75" customHeight="1">
      <c r="B323" s="146"/>
      <c r="C323" s="147" t="s">
        <v>507</v>
      </c>
      <c r="D323" s="147" t="s">
        <v>149</v>
      </c>
      <c r="E323" s="148" t="s">
        <v>508</v>
      </c>
      <c r="F323" s="291" t="s">
        <v>509</v>
      </c>
      <c r="G323" s="291"/>
      <c r="H323" s="291"/>
      <c r="I323" s="291"/>
      <c r="J323" s="149" t="s">
        <v>172</v>
      </c>
      <c r="K323" s="150">
        <v>12.882</v>
      </c>
      <c r="L323" s="292"/>
      <c r="M323" s="292"/>
      <c r="N323" s="292">
        <f>ROUND(L323*K323,2)</f>
        <v>0</v>
      </c>
      <c r="O323" s="292"/>
      <c r="P323" s="292"/>
      <c r="Q323" s="292"/>
      <c r="R323" s="151"/>
      <c r="T323" s="152"/>
      <c r="U323" s="34" t="s">
        <v>40</v>
      </c>
      <c r="V323" s="153">
        <v>0.8389999999999999</v>
      </c>
      <c r="W323" s="153">
        <f>V323*K323</f>
        <v>10.807997999999998</v>
      </c>
      <c r="X323" s="153">
        <v>0.00658464</v>
      </c>
      <c r="Y323" s="153">
        <f>X323*K323</f>
        <v>0.08482333248</v>
      </c>
      <c r="Z323" s="153">
        <v>0</v>
      </c>
      <c r="AA323" s="154">
        <f>Z323*K323</f>
        <v>0</v>
      </c>
      <c r="AR323" s="9" t="s">
        <v>147</v>
      </c>
      <c r="AT323" s="9" t="s">
        <v>149</v>
      </c>
      <c r="AU323" s="9" t="s">
        <v>90</v>
      </c>
      <c r="AY323" s="9" t="s">
        <v>148</v>
      </c>
      <c r="BE323" s="155">
        <f>IF(U323="základní",N323,0)</f>
        <v>0</v>
      </c>
      <c r="BF323" s="155">
        <f>IF(U323="snížená",N323,0)</f>
        <v>0</v>
      </c>
      <c r="BG323" s="155">
        <f>IF(U323="zákl. přenesená",N323,0)</f>
        <v>0</v>
      </c>
      <c r="BH323" s="155">
        <f>IF(U323="sníž. přenesená",N323,0)</f>
        <v>0</v>
      </c>
      <c r="BI323" s="155">
        <f>IF(U323="nulová",N323,0)</f>
        <v>0</v>
      </c>
      <c r="BJ323" s="9" t="s">
        <v>83</v>
      </c>
      <c r="BK323" s="155">
        <f>ROUND(L323*K323,2)</f>
        <v>0</v>
      </c>
      <c r="BL323" s="9" t="s">
        <v>147</v>
      </c>
      <c r="BM323" s="9" t="s">
        <v>510</v>
      </c>
    </row>
    <row r="324" spans="2:51" s="165" customFormat="1" ht="22.5" customHeight="1">
      <c r="B324" s="166"/>
      <c r="C324" s="167"/>
      <c r="D324" s="167"/>
      <c r="E324" s="168"/>
      <c r="F324" s="300" t="s">
        <v>511</v>
      </c>
      <c r="G324" s="300"/>
      <c r="H324" s="300"/>
      <c r="I324" s="300"/>
      <c r="J324" s="167"/>
      <c r="K324" s="169">
        <v>12.882</v>
      </c>
      <c r="L324" s="167"/>
      <c r="M324" s="167"/>
      <c r="N324" s="167"/>
      <c r="O324" s="167"/>
      <c r="P324" s="167"/>
      <c r="Q324" s="167"/>
      <c r="R324" s="170"/>
      <c r="T324" s="171"/>
      <c r="U324" s="167"/>
      <c r="V324" s="167"/>
      <c r="W324" s="167"/>
      <c r="X324" s="167"/>
      <c r="Y324" s="167"/>
      <c r="Z324" s="167"/>
      <c r="AA324" s="172"/>
      <c r="AT324" s="173" t="s">
        <v>269</v>
      </c>
      <c r="AU324" s="173" t="s">
        <v>90</v>
      </c>
      <c r="AV324" s="165" t="s">
        <v>90</v>
      </c>
      <c r="AW324" s="165" t="s">
        <v>32</v>
      </c>
      <c r="AX324" s="165" t="s">
        <v>75</v>
      </c>
      <c r="AY324" s="173" t="s">
        <v>148</v>
      </c>
    </row>
    <row r="325" spans="2:51" s="183" customFormat="1" ht="22.5" customHeight="1">
      <c r="B325" s="184"/>
      <c r="C325" s="185"/>
      <c r="D325" s="185"/>
      <c r="E325" s="186"/>
      <c r="F325" s="299" t="s">
        <v>281</v>
      </c>
      <c r="G325" s="299"/>
      <c r="H325" s="299"/>
      <c r="I325" s="299"/>
      <c r="J325" s="185"/>
      <c r="K325" s="187">
        <v>12.882</v>
      </c>
      <c r="L325" s="185"/>
      <c r="M325" s="185"/>
      <c r="N325" s="185"/>
      <c r="O325" s="185"/>
      <c r="P325" s="185"/>
      <c r="Q325" s="185"/>
      <c r="R325" s="188"/>
      <c r="T325" s="189"/>
      <c r="U325" s="185"/>
      <c r="V325" s="185"/>
      <c r="W325" s="185"/>
      <c r="X325" s="185"/>
      <c r="Y325" s="185"/>
      <c r="Z325" s="185"/>
      <c r="AA325" s="190"/>
      <c r="AT325" s="191" t="s">
        <v>269</v>
      </c>
      <c r="AU325" s="191" t="s">
        <v>90</v>
      </c>
      <c r="AV325" s="183" t="s">
        <v>147</v>
      </c>
      <c r="AW325" s="183" t="s">
        <v>32</v>
      </c>
      <c r="AX325" s="183" t="s">
        <v>83</v>
      </c>
      <c r="AY325" s="191" t="s">
        <v>148</v>
      </c>
    </row>
    <row r="326" spans="2:65" s="23" customFormat="1" ht="31.5" customHeight="1">
      <c r="B326" s="146"/>
      <c r="C326" s="147" t="s">
        <v>512</v>
      </c>
      <c r="D326" s="147" t="s">
        <v>149</v>
      </c>
      <c r="E326" s="148" t="s">
        <v>513</v>
      </c>
      <c r="F326" s="291" t="s">
        <v>514</v>
      </c>
      <c r="G326" s="291"/>
      <c r="H326" s="291"/>
      <c r="I326" s="291"/>
      <c r="J326" s="149" t="s">
        <v>172</v>
      </c>
      <c r="K326" s="150">
        <v>12.882</v>
      </c>
      <c r="L326" s="292"/>
      <c r="M326" s="292"/>
      <c r="N326" s="292">
        <f>ROUND(L326*K326,2)</f>
        <v>0</v>
      </c>
      <c r="O326" s="292"/>
      <c r="P326" s="292"/>
      <c r="Q326" s="292"/>
      <c r="R326" s="151"/>
      <c r="T326" s="152"/>
      <c r="U326" s="34" t="s">
        <v>40</v>
      </c>
      <c r="V326" s="153">
        <v>0.26</v>
      </c>
      <c r="W326" s="153">
        <f>V326*K326</f>
        <v>3.34932</v>
      </c>
      <c r="X326" s="153">
        <v>0</v>
      </c>
      <c r="Y326" s="153">
        <f>X326*K326</f>
        <v>0</v>
      </c>
      <c r="Z326" s="153">
        <v>0</v>
      </c>
      <c r="AA326" s="154">
        <f>Z326*K326</f>
        <v>0</v>
      </c>
      <c r="AR326" s="9" t="s">
        <v>147</v>
      </c>
      <c r="AT326" s="9" t="s">
        <v>149</v>
      </c>
      <c r="AU326" s="9" t="s">
        <v>90</v>
      </c>
      <c r="AY326" s="9" t="s">
        <v>148</v>
      </c>
      <c r="BE326" s="155">
        <f>IF(U326="základní",N326,0)</f>
        <v>0</v>
      </c>
      <c r="BF326" s="155">
        <f>IF(U326="snížená",N326,0)</f>
        <v>0</v>
      </c>
      <c r="BG326" s="155">
        <f>IF(U326="zákl. přenesená",N326,0)</f>
        <v>0</v>
      </c>
      <c r="BH326" s="155">
        <f>IF(U326="sníž. přenesená",N326,0)</f>
        <v>0</v>
      </c>
      <c r="BI326" s="155">
        <f>IF(U326="nulová",N326,0)</f>
        <v>0</v>
      </c>
      <c r="BJ326" s="9" t="s">
        <v>83</v>
      </c>
      <c r="BK326" s="155">
        <f>ROUND(L326*K326,2)</f>
        <v>0</v>
      </c>
      <c r="BL326" s="9" t="s">
        <v>147</v>
      </c>
      <c r="BM326" s="9" t="s">
        <v>515</v>
      </c>
    </row>
    <row r="327" spans="2:63" s="134" customFormat="1" ht="29.25" customHeight="1">
      <c r="B327" s="135"/>
      <c r="C327" s="136"/>
      <c r="D327" s="145" t="s">
        <v>228</v>
      </c>
      <c r="E327" s="145"/>
      <c r="F327" s="145"/>
      <c r="G327" s="145"/>
      <c r="H327" s="145"/>
      <c r="I327" s="145"/>
      <c r="J327" s="145"/>
      <c r="K327" s="145"/>
      <c r="L327" s="145"/>
      <c r="M327" s="145"/>
      <c r="N327" s="301">
        <f>BK327</f>
        <v>0</v>
      </c>
      <c r="O327" s="301"/>
      <c r="P327" s="301"/>
      <c r="Q327" s="301"/>
      <c r="R327" s="138"/>
      <c r="T327" s="139"/>
      <c r="U327" s="136"/>
      <c r="V327" s="136"/>
      <c r="W327" s="140">
        <f>SUM(W328:W573)</f>
        <v>821.2739270000002</v>
      </c>
      <c r="X327" s="136"/>
      <c r="Y327" s="140">
        <f>SUM(Y328:Y573)</f>
        <v>36.243494430000005</v>
      </c>
      <c r="Z327" s="136"/>
      <c r="AA327" s="141">
        <f>SUM(AA328:AA573)</f>
        <v>0</v>
      </c>
      <c r="AR327" s="142" t="s">
        <v>83</v>
      </c>
      <c r="AT327" s="143" t="s">
        <v>74</v>
      </c>
      <c r="AU327" s="143" t="s">
        <v>83</v>
      </c>
      <c r="AY327" s="142" t="s">
        <v>148</v>
      </c>
      <c r="BK327" s="144">
        <f>SUM(BK328:BK573)</f>
        <v>0</v>
      </c>
    </row>
    <row r="328" spans="2:65" s="23" customFormat="1" ht="44.25" customHeight="1">
      <c r="B328" s="146"/>
      <c r="C328" s="147" t="s">
        <v>516</v>
      </c>
      <c r="D328" s="147" t="s">
        <v>149</v>
      </c>
      <c r="E328" s="148" t="s">
        <v>517</v>
      </c>
      <c r="F328" s="291" t="s">
        <v>518</v>
      </c>
      <c r="G328" s="291"/>
      <c r="H328" s="291"/>
      <c r="I328" s="291"/>
      <c r="J328" s="149" t="s">
        <v>451</v>
      </c>
      <c r="K328" s="150">
        <v>15</v>
      </c>
      <c r="L328" s="292"/>
      <c r="M328" s="292"/>
      <c r="N328" s="292">
        <f>ROUND(L328*K328,2)</f>
        <v>0</v>
      </c>
      <c r="O328" s="292"/>
      <c r="P328" s="292"/>
      <c r="Q328" s="292"/>
      <c r="R328" s="151"/>
      <c r="T328" s="152"/>
      <c r="U328" s="34" t="s">
        <v>40</v>
      </c>
      <c r="V328" s="153">
        <v>0</v>
      </c>
      <c r="W328" s="153">
        <f>V328*K328</f>
        <v>0</v>
      </c>
      <c r="X328" s="153">
        <v>0</v>
      </c>
      <c r="Y328" s="153">
        <f>X328*K328</f>
        <v>0</v>
      </c>
      <c r="Z328" s="153">
        <v>0</v>
      </c>
      <c r="AA328" s="154">
        <f>Z328*K328</f>
        <v>0</v>
      </c>
      <c r="AR328" s="9" t="s">
        <v>147</v>
      </c>
      <c r="AT328" s="9" t="s">
        <v>149</v>
      </c>
      <c r="AU328" s="9" t="s">
        <v>90</v>
      </c>
      <c r="AY328" s="9" t="s">
        <v>148</v>
      </c>
      <c r="BE328" s="155">
        <f>IF(U328="základní",N328,0)</f>
        <v>0</v>
      </c>
      <c r="BF328" s="155">
        <f>IF(U328="snížená",N328,0)</f>
        <v>0</v>
      </c>
      <c r="BG328" s="155">
        <f>IF(U328="zákl. přenesená",N328,0)</f>
        <v>0</v>
      </c>
      <c r="BH328" s="155">
        <f>IF(U328="sníž. přenesená",N328,0)</f>
        <v>0</v>
      </c>
      <c r="BI328" s="155">
        <f>IF(U328="nulová",N328,0)</f>
        <v>0</v>
      </c>
      <c r="BJ328" s="9" t="s">
        <v>83</v>
      </c>
      <c r="BK328" s="155">
        <f>ROUND(L328*K328,2)</f>
        <v>0</v>
      </c>
      <c r="BL328" s="9" t="s">
        <v>147</v>
      </c>
      <c r="BM328" s="9" t="s">
        <v>519</v>
      </c>
    </row>
    <row r="329" spans="2:51" s="157" customFormat="1" ht="22.5" customHeight="1">
      <c r="B329" s="158"/>
      <c r="C329" s="159"/>
      <c r="D329" s="159"/>
      <c r="E329" s="160"/>
      <c r="F329" s="295" t="s">
        <v>329</v>
      </c>
      <c r="G329" s="295"/>
      <c r="H329" s="295"/>
      <c r="I329" s="295"/>
      <c r="J329" s="159"/>
      <c r="K329" s="160"/>
      <c r="L329" s="159"/>
      <c r="M329" s="159"/>
      <c r="N329" s="159"/>
      <c r="O329" s="159"/>
      <c r="P329" s="159"/>
      <c r="Q329" s="159"/>
      <c r="R329" s="161"/>
      <c r="T329" s="162"/>
      <c r="U329" s="159"/>
      <c r="V329" s="159"/>
      <c r="W329" s="159"/>
      <c r="X329" s="159"/>
      <c r="Y329" s="159"/>
      <c r="Z329" s="159"/>
      <c r="AA329" s="163"/>
      <c r="AT329" s="164" t="s">
        <v>269</v>
      </c>
      <c r="AU329" s="164" t="s">
        <v>90</v>
      </c>
      <c r="AV329" s="157" t="s">
        <v>83</v>
      </c>
      <c r="AW329" s="157" t="s">
        <v>32</v>
      </c>
      <c r="AX329" s="157" t="s">
        <v>75</v>
      </c>
      <c r="AY329" s="164" t="s">
        <v>148</v>
      </c>
    </row>
    <row r="330" spans="2:51" s="165" customFormat="1" ht="22.5" customHeight="1">
      <c r="B330" s="166"/>
      <c r="C330" s="167"/>
      <c r="D330" s="167"/>
      <c r="E330" s="168"/>
      <c r="F330" s="296" t="s">
        <v>520</v>
      </c>
      <c r="G330" s="296"/>
      <c r="H330" s="296"/>
      <c r="I330" s="296"/>
      <c r="J330" s="167"/>
      <c r="K330" s="169">
        <v>15</v>
      </c>
      <c r="L330" s="167"/>
      <c r="M330" s="167"/>
      <c r="N330" s="167"/>
      <c r="O330" s="167"/>
      <c r="P330" s="167"/>
      <c r="Q330" s="167"/>
      <c r="R330" s="170"/>
      <c r="T330" s="171"/>
      <c r="U330" s="167"/>
      <c r="V330" s="167"/>
      <c r="W330" s="167"/>
      <c r="X330" s="167"/>
      <c r="Y330" s="167"/>
      <c r="Z330" s="167"/>
      <c r="AA330" s="172"/>
      <c r="AT330" s="173" t="s">
        <v>269</v>
      </c>
      <c r="AU330" s="173" t="s">
        <v>90</v>
      </c>
      <c r="AV330" s="165" t="s">
        <v>90</v>
      </c>
      <c r="AW330" s="165" t="s">
        <v>32</v>
      </c>
      <c r="AX330" s="165" t="s">
        <v>83</v>
      </c>
      <c r="AY330" s="173" t="s">
        <v>148</v>
      </c>
    </row>
    <row r="331" spans="2:65" s="23" customFormat="1" ht="31.5" customHeight="1">
      <c r="B331" s="146"/>
      <c r="C331" s="147" t="s">
        <v>521</v>
      </c>
      <c r="D331" s="147" t="s">
        <v>149</v>
      </c>
      <c r="E331" s="148" t="s">
        <v>522</v>
      </c>
      <c r="F331" s="291" t="s">
        <v>523</v>
      </c>
      <c r="G331" s="291"/>
      <c r="H331" s="291"/>
      <c r="I331" s="291"/>
      <c r="J331" s="149" t="s">
        <v>172</v>
      </c>
      <c r="K331" s="150">
        <v>71.5</v>
      </c>
      <c r="L331" s="292"/>
      <c r="M331" s="292"/>
      <c r="N331" s="292">
        <f>ROUND(L331*K331,2)</f>
        <v>0</v>
      </c>
      <c r="O331" s="292"/>
      <c r="P331" s="292"/>
      <c r="Q331" s="292"/>
      <c r="R331" s="151"/>
      <c r="T331" s="152"/>
      <c r="U331" s="34" t="s">
        <v>40</v>
      </c>
      <c r="V331" s="153">
        <v>0.46</v>
      </c>
      <c r="W331" s="153">
        <f>V331*K331</f>
        <v>32.89</v>
      </c>
      <c r="X331" s="153">
        <v>0.00489</v>
      </c>
      <c r="Y331" s="153">
        <f>X331*K331</f>
        <v>0.34963500000000003</v>
      </c>
      <c r="Z331" s="153">
        <v>0</v>
      </c>
      <c r="AA331" s="154">
        <f>Z331*K331</f>
        <v>0</v>
      </c>
      <c r="AR331" s="9" t="s">
        <v>147</v>
      </c>
      <c r="AT331" s="9" t="s">
        <v>149</v>
      </c>
      <c r="AU331" s="9" t="s">
        <v>90</v>
      </c>
      <c r="AY331" s="9" t="s">
        <v>148</v>
      </c>
      <c r="BE331" s="155">
        <f>IF(U331="základní",N331,0)</f>
        <v>0</v>
      </c>
      <c r="BF331" s="155">
        <f>IF(U331="snížená",N331,0)</f>
        <v>0</v>
      </c>
      <c r="BG331" s="155">
        <f>IF(U331="zákl. přenesená",N331,0)</f>
        <v>0</v>
      </c>
      <c r="BH331" s="155">
        <f>IF(U331="sníž. přenesená",N331,0)</f>
        <v>0</v>
      </c>
      <c r="BI331" s="155">
        <f>IF(U331="nulová",N331,0)</f>
        <v>0</v>
      </c>
      <c r="BJ331" s="9" t="s">
        <v>83</v>
      </c>
      <c r="BK331" s="155">
        <f>ROUND(L331*K331,2)</f>
        <v>0</v>
      </c>
      <c r="BL331" s="9" t="s">
        <v>147</v>
      </c>
      <c r="BM331" s="9" t="s">
        <v>524</v>
      </c>
    </row>
    <row r="332" spans="2:51" s="157" customFormat="1" ht="22.5" customHeight="1">
      <c r="B332" s="158"/>
      <c r="C332" s="159"/>
      <c r="D332" s="159"/>
      <c r="E332" s="160"/>
      <c r="F332" s="295" t="s">
        <v>525</v>
      </c>
      <c r="G332" s="295"/>
      <c r="H332" s="295"/>
      <c r="I332" s="295"/>
      <c r="J332" s="159"/>
      <c r="K332" s="160"/>
      <c r="L332" s="159"/>
      <c r="M332" s="159"/>
      <c r="N332" s="159"/>
      <c r="O332" s="159"/>
      <c r="P332" s="159"/>
      <c r="Q332" s="159"/>
      <c r="R332" s="161"/>
      <c r="T332" s="162"/>
      <c r="U332" s="159"/>
      <c r="V332" s="159"/>
      <c r="W332" s="159"/>
      <c r="X332" s="159"/>
      <c r="Y332" s="159"/>
      <c r="Z332" s="159"/>
      <c r="AA332" s="163"/>
      <c r="AT332" s="164" t="s">
        <v>269</v>
      </c>
      <c r="AU332" s="164" t="s">
        <v>90</v>
      </c>
      <c r="AV332" s="157" t="s">
        <v>83</v>
      </c>
      <c r="AW332" s="157" t="s">
        <v>32</v>
      </c>
      <c r="AX332" s="157" t="s">
        <v>75</v>
      </c>
      <c r="AY332" s="164" t="s">
        <v>148</v>
      </c>
    </row>
    <row r="333" spans="2:51" s="165" customFormat="1" ht="22.5" customHeight="1">
      <c r="B333" s="166"/>
      <c r="C333" s="167"/>
      <c r="D333" s="167"/>
      <c r="E333" s="168"/>
      <c r="F333" s="296" t="s">
        <v>526</v>
      </c>
      <c r="G333" s="296"/>
      <c r="H333" s="296"/>
      <c r="I333" s="296"/>
      <c r="J333" s="167"/>
      <c r="K333" s="169">
        <v>71.5</v>
      </c>
      <c r="L333" s="167"/>
      <c r="M333" s="167"/>
      <c r="N333" s="167"/>
      <c r="O333" s="167"/>
      <c r="P333" s="167"/>
      <c r="Q333" s="167"/>
      <c r="R333" s="170"/>
      <c r="T333" s="171"/>
      <c r="U333" s="167"/>
      <c r="V333" s="167"/>
      <c r="W333" s="167"/>
      <c r="X333" s="167"/>
      <c r="Y333" s="167"/>
      <c r="Z333" s="167"/>
      <c r="AA333" s="172"/>
      <c r="AT333" s="173" t="s">
        <v>269</v>
      </c>
      <c r="AU333" s="173" t="s">
        <v>90</v>
      </c>
      <c r="AV333" s="165" t="s">
        <v>90</v>
      </c>
      <c r="AW333" s="165" t="s">
        <v>32</v>
      </c>
      <c r="AX333" s="165" t="s">
        <v>75</v>
      </c>
      <c r="AY333" s="173" t="s">
        <v>148</v>
      </c>
    </row>
    <row r="334" spans="2:51" s="183" customFormat="1" ht="22.5" customHeight="1">
      <c r="B334" s="184"/>
      <c r="C334" s="185"/>
      <c r="D334" s="185"/>
      <c r="E334" s="186"/>
      <c r="F334" s="299" t="s">
        <v>281</v>
      </c>
      <c r="G334" s="299"/>
      <c r="H334" s="299"/>
      <c r="I334" s="299"/>
      <c r="J334" s="185"/>
      <c r="K334" s="187">
        <v>71.5</v>
      </c>
      <c r="L334" s="185"/>
      <c r="M334" s="185"/>
      <c r="N334" s="185"/>
      <c r="O334" s="185"/>
      <c r="P334" s="185"/>
      <c r="Q334" s="185"/>
      <c r="R334" s="188"/>
      <c r="T334" s="189"/>
      <c r="U334" s="185"/>
      <c r="V334" s="185"/>
      <c r="W334" s="185"/>
      <c r="X334" s="185"/>
      <c r="Y334" s="185"/>
      <c r="Z334" s="185"/>
      <c r="AA334" s="190"/>
      <c r="AT334" s="191" t="s">
        <v>269</v>
      </c>
      <c r="AU334" s="191" t="s">
        <v>90</v>
      </c>
      <c r="AV334" s="183" t="s">
        <v>147</v>
      </c>
      <c r="AW334" s="183" t="s">
        <v>32</v>
      </c>
      <c r="AX334" s="183" t="s">
        <v>83</v>
      </c>
      <c r="AY334" s="191" t="s">
        <v>148</v>
      </c>
    </row>
    <row r="335" spans="2:65" s="23" customFormat="1" ht="44.25" customHeight="1">
      <c r="B335" s="146"/>
      <c r="C335" s="147" t="s">
        <v>527</v>
      </c>
      <c r="D335" s="147" t="s">
        <v>149</v>
      </c>
      <c r="E335" s="148" t="s">
        <v>528</v>
      </c>
      <c r="F335" s="291" t="s">
        <v>529</v>
      </c>
      <c r="G335" s="291"/>
      <c r="H335" s="291"/>
      <c r="I335" s="291"/>
      <c r="J335" s="149" t="s">
        <v>172</v>
      </c>
      <c r="K335" s="150">
        <v>22.115</v>
      </c>
      <c r="L335" s="292"/>
      <c r="M335" s="292"/>
      <c r="N335" s="292">
        <f>ROUND(L335*K335,2)</f>
        <v>0</v>
      </c>
      <c r="O335" s="292"/>
      <c r="P335" s="292"/>
      <c r="Q335" s="292"/>
      <c r="R335" s="151"/>
      <c r="T335" s="152"/>
      <c r="U335" s="34" t="s">
        <v>40</v>
      </c>
      <c r="V335" s="153">
        <v>0.5920000000000001</v>
      </c>
      <c r="W335" s="153">
        <f>V335*K335</f>
        <v>13.092080000000001</v>
      </c>
      <c r="X335" s="153">
        <v>0.01838</v>
      </c>
      <c r="Y335" s="153">
        <f>X335*K335</f>
        <v>0.4064737</v>
      </c>
      <c r="Z335" s="153">
        <v>0</v>
      </c>
      <c r="AA335" s="154">
        <f>Z335*K335</f>
        <v>0</v>
      </c>
      <c r="AR335" s="9" t="s">
        <v>147</v>
      </c>
      <c r="AT335" s="9" t="s">
        <v>149</v>
      </c>
      <c r="AU335" s="9" t="s">
        <v>90</v>
      </c>
      <c r="AY335" s="9" t="s">
        <v>148</v>
      </c>
      <c r="BE335" s="155">
        <f>IF(U335="základní",N335,0)</f>
        <v>0</v>
      </c>
      <c r="BF335" s="155">
        <f>IF(U335="snížená",N335,0)</f>
        <v>0</v>
      </c>
      <c r="BG335" s="155">
        <f>IF(U335="zákl. přenesená",N335,0)</f>
        <v>0</v>
      </c>
      <c r="BH335" s="155">
        <f>IF(U335="sníž. přenesená",N335,0)</f>
        <v>0</v>
      </c>
      <c r="BI335" s="155">
        <f>IF(U335="nulová",N335,0)</f>
        <v>0</v>
      </c>
      <c r="BJ335" s="9" t="s">
        <v>83</v>
      </c>
      <c r="BK335" s="155">
        <f>ROUND(L335*K335,2)</f>
        <v>0</v>
      </c>
      <c r="BL335" s="9" t="s">
        <v>147</v>
      </c>
      <c r="BM335" s="9" t="s">
        <v>530</v>
      </c>
    </row>
    <row r="336" spans="2:51" s="165" customFormat="1" ht="22.5" customHeight="1">
      <c r="B336" s="166"/>
      <c r="C336" s="167"/>
      <c r="D336" s="167"/>
      <c r="E336" s="168"/>
      <c r="F336" s="300" t="s">
        <v>496</v>
      </c>
      <c r="G336" s="300"/>
      <c r="H336" s="300"/>
      <c r="I336" s="300"/>
      <c r="J336" s="167"/>
      <c r="K336" s="169">
        <v>3.8</v>
      </c>
      <c r="L336" s="167"/>
      <c r="M336" s="167"/>
      <c r="N336" s="167"/>
      <c r="O336" s="167"/>
      <c r="P336" s="167"/>
      <c r="Q336" s="167"/>
      <c r="R336" s="170"/>
      <c r="T336" s="171"/>
      <c r="U336" s="167"/>
      <c r="V336" s="167"/>
      <c r="W336" s="167"/>
      <c r="X336" s="167"/>
      <c r="Y336" s="167"/>
      <c r="Z336" s="167"/>
      <c r="AA336" s="172"/>
      <c r="AT336" s="173" t="s">
        <v>269</v>
      </c>
      <c r="AU336" s="173" t="s">
        <v>90</v>
      </c>
      <c r="AV336" s="165" t="s">
        <v>90</v>
      </c>
      <c r="AW336" s="165" t="s">
        <v>32</v>
      </c>
      <c r="AX336" s="165" t="s">
        <v>75</v>
      </c>
      <c r="AY336" s="173" t="s">
        <v>148</v>
      </c>
    </row>
    <row r="337" spans="2:51" s="165" customFormat="1" ht="22.5" customHeight="1">
      <c r="B337" s="166"/>
      <c r="C337" s="167"/>
      <c r="D337" s="167"/>
      <c r="E337" s="168"/>
      <c r="F337" s="296" t="s">
        <v>497</v>
      </c>
      <c r="G337" s="296"/>
      <c r="H337" s="296"/>
      <c r="I337" s="296"/>
      <c r="J337" s="167"/>
      <c r="K337" s="169">
        <v>7.6</v>
      </c>
      <c r="L337" s="167"/>
      <c r="M337" s="167"/>
      <c r="N337" s="167"/>
      <c r="O337" s="167"/>
      <c r="P337" s="167"/>
      <c r="Q337" s="167"/>
      <c r="R337" s="170"/>
      <c r="T337" s="171"/>
      <c r="U337" s="167"/>
      <c r="V337" s="167"/>
      <c r="W337" s="167"/>
      <c r="X337" s="167"/>
      <c r="Y337" s="167"/>
      <c r="Z337" s="167"/>
      <c r="AA337" s="172"/>
      <c r="AT337" s="173" t="s">
        <v>269</v>
      </c>
      <c r="AU337" s="173" t="s">
        <v>90</v>
      </c>
      <c r="AV337" s="165" t="s">
        <v>90</v>
      </c>
      <c r="AW337" s="165" t="s">
        <v>32</v>
      </c>
      <c r="AX337" s="165" t="s">
        <v>75</v>
      </c>
      <c r="AY337" s="173" t="s">
        <v>148</v>
      </c>
    </row>
    <row r="338" spans="2:51" s="165" customFormat="1" ht="22.5" customHeight="1">
      <c r="B338" s="166"/>
      <c r="C338" s="167"/>
      <c r="D338" s="167"/>
      <c r="E338" s="168"/>
      <c r="F338" s="296" t="s">
        <v>484</v>
      </c>
      <c r="G338" s="296"/>
      <c r="H338" s="296"/>
      <c r="I338" s="296"/>
      <c r="J338" s="167"/>
      <c r="K338" s="169">
        <v>2.877</v>
      </c>
      <c r="L338" s="167"/>
      <c r="M338" s="167"/>
      <c r="N338" s="167"/>
      <c r="O338" s="167"/>
      <c r="P338" s="167"/>
      <c r="Q338" s="167"/>
      <c r="R338" s="170"/>
      <c r="T338" s="171"/>
      <c r="U338" s="167"/>
      <c r="V338" s="167"/>
      <c r="W338" s="167"/>
      <c r="X338" s="167"/>
      <c r="Y338" s="167"/>
      <c r="Z338" s="167"/>
      <c r="AA338" s="172"/>
      <c r="AT338" s="173" t="s">
        <v>269</v>
      </c>
      <c r="AU338" s="173" t="s">
        <v>90</v>
      </c>
      <c r="AV338" s="165" t="s">
        <v>90</v>
      </c>
      <c r="AW338" s="165" t="s">
        <v>32</v>
      </c>
      <c r="AX338" s="165" t="s">
        <v>75</v>
      </c>
      <c r="AY338" s="173" t="s">
        <v>148</v>
      </c>
    </row>
    <row r="339" spans="2:51" s="165" customFormat="1" ht="22.5" customHeight="1">
      <c r="B339" s="166"/>
      <c r="C339" s="167"/>
      <c r="D339" s="167"/>
      <c r="E339" s="168"/>
      <c r="F339" s="296" t="s">
        <v>485</v>
      </c>
      <c r="G339" s="296"/>
      <c r="H339" s="296"/>
      <c r="I339" s="296"/>
      <c r="J339" s="167"/>
      <c r="K339" s="169">
        <v>2.261</v>
      </c>
      <c r="L339" s="167"/>
      <c r="M339" s="167"/>
      <c r="N339" s="167"/>
      <c r="O339" s="167"/>
      <c r="P339" s="167"/>
      <c r="Q339" s="167"/>
      <c r="R339" s="170"/>
      <c r="T339" s="171"/>
      <c r="U339" s="167"/>
      <c r="V339" s="167"/>
      <c r="W339" s="167"/>
      <c r="X339" s="167"/>
      <c r="Y339" s="167"/>
      <c r="Z339" s="167"/>
      <c r="AA339" s="172"/>
      <c r="AT339" s="173" t="s">
        <v>269</v>
      </c>
      <c r="AU339" s="173" t="s">
        <v>90</v>
      </c>
      <c r="AV339" s="165" t="s">
        <v>90</v>
      </c>
      <c r="AW339" s="165" t="s">
        <v>32</v>
      </c>
      <c r="AX339" s="165" t="s">
        <v>75</v>
      </c>
      <c r="AY339" s="173" t="s">
        <v>148</v>
      </c>
    </row>
    <row r="340" spans="2:51" s="165" customFormat="1" ht="22.5" customHeight="1">
      <c r="B340" s="166"/>
      <c r="C340" s="167"/>
      <c r="D340" s="167"/>
      <c r="E340" s="168"/>
      <c r="F340" s="296" t="s">
        <v>486</v>
      </c>
      <c r="G340" s="296"/>
      <c r="H340" s="296"/>
      <c r="I340" s="296"/>
      <c r="J340" s="167"/>
      <c r="K340" s="169">
        <v>3.111</v>
      </c>
      <c r="L340" s="167"/>
      <c r="M340" s="167"/>
      <c r="N340" s="167"/>
      <c r="O340" s="167"/>
      <c r="P340" s="167"/>
      <c r="Q340" s="167"/>
      <c r="R340" s="170"/>
      <c r="T340" s="171"/>
      <c r="U340" s="167"/>
      <c r="V340" s="167"/>
      <c r="W340" s="167"/>
      <c r="X340" s="167"/>
      <c r="Y340" s="167"/>
      <c r="Z340" s="167"/>
      <c r="AA340" s="172"/>
      <c r="AT340" s="173" t="s">
        <v>269</v>
      </c>
      <c r="AU340" s="173" t="s">
        <v>90</v>
      </c>
      <c r="AV340" s="165" t="s">
        <v>90</v>
      </c>
      <c r="AW340" s="165" t="s">
        <v>32</v>
      </c>
      <c r="AX340" s="165" t="s">
        <v>75</v>
      </c>
      <c r="AY340" s="173" t="s">
        <v>148</v>
      </c>
    </row>
    <row r="341" spans="2:51" s="165" customFormat="1" ht="22.5" customHeight="1">
      <c r="B341" s="166"/>
      <c r="C341" s="167"/>
      <c r="D341" s="167"/>
      <c r="E341" s="168"/>
      <c r="F341" s="296" t="s">
        <v>487</v>
      </c>
      <c r="G341" s="296"/>
      <c r="H341" s="296"/>
      <c r="I341" s="296"/>
      <c r="J341" s="167"/>
      <c r="K341" s="169">
        <v>2.466</v>
      </c>
      <c r="L341" s="167"/>
      <c r="M341" s="167"/>
      <c r="N341" s="167"/>
      <c r="O341" s="167"/>
      <c r="P341" s="167"/>
      <c r="Q341" s="167"/>
      <c r="R341" s="170"/>
      <c r="T341" s="171"/>
      <c r="U341" s="167"/>
      <c r="V341" s="167"/>
      <c r="W341" s="167"/>
      <c r="X341" s="167"/>
      <c r="Y341" s="167"/>
      <c r="Z341" s="167"/>
      <c r="AA341" s="172"/>
      <c r="AT341" s="173" t="s">
        <v>269</v>
      </c>
      <c r="AU341" s="173" t="s">
        <v>90</v>
      </c>
      <c r="AV341" s="165" t="s">
        <v>90</v>
      </c>
      <c r="AW341" s="165" t="s">
        <v>32</v>
      </c>
      <c r="AX341" s="165" t="s">
        <v>75</v>
      </c>
      <c r="AY341" s="173" t="s">
        <v>148</v>
      </c>
    </row>
    <row r="342" spans="2:51" s="183" customFormat="1" ht="22.5" customHeight="1">
      <c r="B342" s="184"/>
      <c r="C342" s="185"/>
      <c r="D342" s="185"/>
      <c r="E342" s="186"/>
      <c r="F342" s="299" t="s">
        <v>281</v>
      </c>
      <c r="G342" s="299"/>
      <c r="H342" s="299"/>
      <c r="I342" s="299"/>
      <c r="J342" s="185"/>
      <c r="K342" s="187">
        <v>22.115</v>
      </c>
      <c r="L342" s="185"/>
      <c r="M342" s="185"/>
      <c r="N342" s="185"/>
      <c r="O342" s="185"/>
      <c r="P342" s="185"/>
      <c r="Q342" s="185"/>
      <c r="R342" s="188"/>
      <c r="T342" s="189"/>
      <c r="U342" s="185"/>
      <c r="V342" s="185"/>
      <c r="W342" s="185"/>
      <c r="X342" s="185"/>
      <c r="Y342" s="185"/>
      <c r="Z342" s="185"/>
      <c r="AA342" s="190"/>
      <c r="AT342" s="191" t="s">
        <v>269</v>
      </c>
      <c r="AU342" s="191" t="s">
        <v>90</v>
      </c>
      <c r="AV342" s="183" t="s">
        <v>147</v>
      </c>
      <c r="AW342" s="183" t="s">
        <v>32</v>
      </c>
      <c r="AX342" s="183" t="s">
        <v>83</v>
      </c>
      <c r="AY342" s="191" t="s">
        <v>148</v>
      </c>
    </row>
    <row r="343" spans="2:65" s="23" customFormat="1" ht="44.25" customHeight="1">
      <c r="B343" s="146"/>
      <c r="C343" s="147" t="s">
        <v>531</v>
      </c>
      <c r="D343" s="147" t="s">
        <v>149</v>
      </c>
      <c r="E343" s="148" t="s">
        <v>532</v>
      </c>
      <c r="F343" s="291" t="s">
        <v>533</v>
      </c>
      <c r="G343" s="291"/>
      <c r="H343" s="291"/>
      <c r="I343" s="291"/>
      <c r="J343" s="149" t="s">
        <v>172</v>
      </c>
      <c r="K343" s="150">
        <v>71.5</v>
      </c>
      <c r="L343" s="292"/>
      <c r="M343" s="292"/>
      <c r="N343" s="292">
        <f>ROUND(L343*K343,2)</f>
        <v>0</v>
      </c>
      <c r="O343" s="292"/>
      <c r="P343" s="292"/>
      <c r="Q343" s="292"/>
      <c r="R343" s="151"/>
      <c r="T343" s="152"/>
      <c r="U343" s="34" t="s">
        <v>40</v>
      </c>
      <c r="V343" s="153">
        <v>0.51</v>
      </c>
      <c r="W343" s="153">
        <f>V343*K343</f>
        <v>36.465</v>
      </c>
      <c r="X343" s="153">
        <v>0.01103</v>
      </c>
      <c r="Y343" s="153">
        <f>X343*K343</f>
        <v>0.788645</v>
      </c>
      <c r="Z343" s="153">
        <v>0</v>
      </c>
      <c r="AA343" s="154">
        <f>Z343*K343</f>
        <v>0</v>
      </c>
      <c r="AR343" s="9" t="s">
        <v>147</v>
      </c>
      <c r="AT343" s="9" t="s">
        <v>149</v>
      </c>
      <c r="AU343" s="9" t="s">
        <v>90</v>
      </c>
      <c r="AY343" s="9" t="s">
        <v>148</v>
      </c>
      <c r="BE343" s="155">
        <f>IF(U343="základní",N343,0)</f>
        <v>0</v>
      </c>
      <c r="BF343" s="155">
        <f>IF(U343="snížená",N343,0)</f>
        <v>0</v>
      </c>
      <c r="BG343" s="155">
        <f>IF(U343="zákl. přenesená",N343,0)</f>
        <v>0</v>
      </c>
      <c r="BH343" s="155">
        <f>IF(U343="sníž. přenesená",N343,0)</f>
        <v>0</v>
      </c>
      <c r="BI343" s="155">
        <f>IF(U343="nulová",N343,0)</f>
        <v>0</v>
      </c>
      <c r="BJ343" s="9" t="s">
        <v>83</v>
      </c>
      <c r="BK343" s="155">
        <f>ROUND(L343*K343,2)</f>
        <v>0</v>
      </c>
      <c r="BL343" s="9" t="s">
        <v>147</v>
      </c>
      <c r="BM343" s="9" t="s">
        <v>534</v>
      </c>
    </row>
    <row r="344" spans="2:51" s="157" customFormat="1" ht="22.5" customHeight="1">
      <c r="B344" s="158"/>
      <c r="C344" s="159"/>
      <c r="D344" s="159"/>
      <c r="E344" s="160"/>
      <c r="F344" s="295" t="s">
        <v>525</v>
      </c>
      <c r="G344" s="295"/>
      <c r="H344" s="295"/>
      <c r="I344" s="295"/>
      <c r="J344" s="159"/>
      <c r="K344" s="160"/>
      <c r="L344" s="159"/>
      <c r="M344" s="159"/>
      <c r="N344" s="159"/>
      <c r="O344" s="159"/>
      <c r="P344" s="159"/>
      <c r="Q344" s="159"/>
      <c r="R344" s="161"/>
      <c r="T344" s="162"/>
      <c r="U344" s="159"/>
      <c r="V344" s="159"/>
      <c r="W344" s="159"/>
      <c r="X344" s="159"/>
      <c r="Y344" s="159"/>
      <c r="Z344" s="159"/>
      <c r="AA344" s="163"/>
      <c r="AT344" s="164" t="s">
        <v>269</v>
      </c>
      <c r="AU344" s="164" t="s">
        <v>90</v>
      </c>
      <c r="AV344" s="157" t="s">
        <v>83</v>
      </c>
      <c r="AW344" s="157" t="s">
        <v>32</v>
      </c>
      <c r="AX344" s="157" t="s">
        <v>75</v>
      </c>
      <c r="AY344" s="164" t="s">
        <v>148</v>
      </c>
    </row>
    <row r="345" spans="2:51" s="165" customFormat="1" ht="22.5" customHeight="1">
      <c r="B345" s="166"/>
      <c r="C345" s="167"/>
      <c r="D345" s="167"/>
      <c r="E345" s="168"/>
      <c r="F345" s="296" t="s">
        <v>526</v>
      </c>
      <c r="G345" s="296"/>
      <c r="H345" s="296"/>
      <c r="I345" s="296"/>
      <c r="J345" s="167"/>
      <c r="K345" s="169">
        <v>71.5</v>
      </c>
      <c r="L345" s="167"/>
      <c r="M345" s="167"/>
      <c r="N345" s="167"/>
      <c r="O345" s="167"/>
      <c r="P345" s="167"/>
      <c r="Q345" s="167"/>
      <c r="R345" s="170"/>
      <c r="T345" s="171"/>
      <c r="U345" s="167"/>
      <c r="V345" s="167"/>
      <c r="W345" s="167"/>
      <c r="X345" s="167"/>
      <c r="Y345" s="167"/>
      <c r="Z345" s="167"/>
      <c r="AA345" s="172"/>
      <c r="AT345" s="173" t="s">
        <v>269</v>
      </c>
      <c r="AU345" s="173" t="s">
        <v>90</v>
      </c>
      <c r="AV345" s="165" t="s">
        <v>90</v>
      </c>
      <c r="AW345" s="165" t="s">
        <v>32</v>
      </c>
      <c r="AX345" s="165" t="s">
        <v>75</v>
      </c>
      <c r="AY345" s="173" t="s">
        <v>148</v>
      </c>
    </row>
    <row r="346" spans="2:51" s="183" customFormat="1" ht="22.5" customHeight="1">
      <c r="B346" s="184"/>
      <c r="C346" s="185"/>
      <c r="D346" s="185"/>
      <c r="E346" s="186"/>
      <c r="F346" s="299" t="s">
        <v>281</v>
      </c>
      <c r="G346" s="299"/>
      <c r="H346" s="299"/>
      <c r="I346" s="299"/>
      <c r="J346" s="185"/>
      <c r="K346" s="187">
        <v>71.5</v>
      </c>
      <c r="L346" s="185"/>
      <c r="M346" s="185"/>
      <c r="N346" s="185"/>
      <c r="O346" s="185"/>
      <c r="P346" s="185"/>
      <c r="Q346" s="185"/>
      <c r="R346" s="188"/>
      <c r="T346" s="189"/>
      <c r="U346" s="185"/>
      <c r="V346" s="185"/>
      <c r="W346" s="185"/>
      <c r="X346" s="185"/>
      <c r="Y346" s="185"/>
      <c r="Z346" s="185"/>
      <c r="AA346" s="190"/>
      <c r="AT346" s="191" t="s">
        <v>269</v>
      </c>
      <c r="AU346" s="191" t="s">
        <v>90</v>
      </c>
      <c r="AV346" s="183" t="s">
        <v>147</v>
      </c>
      <c r="AW346" s="183" t="s">
        <v>32</v>
      </c>
      <c r="AX346" s="183" t="s">
        <v>83</v>
      </c>
      <c r="AY346" s="191" t="s">
        <v>148</v>
      </c>
    </row>
    <row r="347" spans="2:65" s="23" customFormat="1" ht="31.5" customHeight="1">
      <c r="B347" s="146"/>
      <c r="C347" s="147" t="s">
        <v>535</v>
      </c>
      <c r="D347" s="147" t="s">
        <v>149</v>
      </c>
      <c r="E347" s="148" t="s">
        <v>536</v>
      </c>
      <c r="F347" s="291" t="s">
        <v>537</v>
      </c>
      <c r="G347" s="291"/>
      <c r="H347" s="291"/>
      <c r="I347" s="291"/>
      <c r="J347" s="149" t="s">
        <v>172</v>
      </c>
      <c r="K347" s="150">
        <v>77.037</v>
      </c>
      <c r="L347" s="292"/>
      <c r="M347" s="292"/>
      <c r="N347" s="292">
        <f>ROUND(L347*K347,2)</f>
        <v>0</v>
      </c>
      <c r="O347" s="292"/>
      <c r="P347" s="292"/>
      <c r="Q347" s="292"/>
      <c r="R347" s="151"/>
      <c r="T347" s="152"/>
      <c r="U347" s="34" t="s">
        <v>40</v>
      </c>
      <c r="V347" s="153">
        <v>0.39</v>
      </c>
      <c r="W347" s="153">
        <f>V347*K347</f>
        <v>30.044430000000002</v>
      </c>
      <c r="X347" s="153">
        <v>0.0154</v>
      </c>
      <c r="Y347" s="153">
        <f>X347*K347</f>
        <v>1.1863698</v>
      </c>
      <c r="Z347" s="153">
        <v>0</v>
      </c>
      <c r="AA347" s="154">
        <f>Z347*K347</f>
        <v>0</v>
      </c>
      <c r="AR347" s="9" t="s">
        <v>147</v>
      </c>
      <c r="AT347" s="9" t="s">
        <v>149</v>
      </c>
      <c r="AU347" s="9" t="s">
        <v>90</v>
      </c>
      <c r="AY347" s="9" t="s">
        <v>148</v>
      </c>
      <c r="BE347" s="155">
        <f>IF(U347="základní",N347,0)</f>
        <v>0</v>
      </c>
      <c r="BF347" s="155">
        <f>IF(U347="snížená",N347,0)</f>
        <v>0</v>
      </c>
      <c r="BG347" s="155">
        <f>IF(U347="zákl. přenesená",N347,0)</f>
        <v>0</v>
      </c>
      <c r="BH347" s="155">
        <f>IF(U347="sníž. přenesená",N347,0)</f>
        <v>0</v>
      </c>
      <c r="BI347" s="155">
        <f>IF(U347="nulová",N347,0)</f>
        <v>0</v>
      </c>
      <c r="BJ347" s="9" t="s">
        <v>83</v>
      </c>
      <c r="BK347" s="155">
        <f>ROUND(L347*K347,2)</f>
        <v>0</v>
      </c>
      <c r="BL347" s="9" t="s">
        <v>147</v>
      </c>
      <c r="BM347" s="9" t="s">
        <v>538</v>
      </c>
    </row>
    <row r="348" spans="2:51" s="157" customFormat="1" ht="22.5" customHeight="1">
      <c r="B348" s="158"/>
      <c r="C348" s="159"/>
      <c r="D348" s="159"/>
      <c r="E348" s="160"/>
      <c r="F348" s="295" t="s">
        <v>539</v>
      </c>
      <c r="G348" s="295"/>
      <c r="H348" s="295"/>
      <c r="I348" s="295"/>
      <c r="J348" s="159"/>
      <c r="K348" s="160"/>
      <c r="L348" s="159"/>
      <c r="M348" s="159"/>
      <c r="N348" s="159"/>
      <c r="O348" s="159"/>
      <c r="P348" s="159"/>
      <c r="Q348" s="159"/>
      <c r="R348" s="161"/>
      <c r="T348" s="162"/>
      <c r="U348" s="159"/>
      <c r="V348" s="159"/>
      <c r="W348" s="159"/>
      <c r="X348" s="159"/>
      <c r="Y348" s="159"/>
      <c r="Z348" s="159"/>
      <c r="AA348" s="163"/>
      <c r="AT348" s="164" t="s">
        <v>269</v>
      </c>
      <c r="AU348" s="164" t="s">
        <v>90</v>
      </c>
      <c r="AV348" s="157" t="s">
        <v>83</v>
      </c>
      <c r="AW348" s="157" t="s">
        <v>32</v>
      </c>
      <c r="AX348" s="157" t="s">
        <v>75</v>
      </c>
      <c r="AY348" s="164" t="s">
        <v>148</v>
      </c>
    </row>
    <row r="349" spans="2:51" s="165" customFormat="1" ht="22.5" customHeight="1">
      <c r="B349" s="166"/>
      <c r="C349" s="167"/>
      <c r="D349" s="167"/>
      <c r="E349" s="168"/>
      <c r="F349" s="296" t="s">
        <v>540</v>
      </c>
      <c r="G349" s="296"/>
      <c r="H349" s="296"/>
      <c r="I349" s="296"/>
      <c r="J349" s="167"/>
      <c r="K349" s="169">
        <v>77.037</v>
      </c>
      <c r="L349" s="167"/>
      <c r="M349" s="167"/>
      <c r="N349" s="167"/>
      <c r="O349" s="167"/>
      <c r="P349" s="167"/>
      <c r="Q349" s="167"/>
      <c r="R349" s="170"/>
      <c r="T349" s="171"/>
      <c r="U349" s="167"/>
      <c r="V349" s="167"/>
      <c r="W349" s="167"/>
      <c r="X349" s="167"/>
      <c r="Y349" s="167"/>
      <c r="Z349" s="167"/>
      <c r="AA349" s="172"/>
      <c r="AT349" s="173" t="s">
        <v>269</v>
      </c>
      <c r="AU349" s="173" t="s">
        <v>90</v>
      </c>
      <c r="AV349" s="165" t="s">
        <v>90</v>
      </c>
      <c r="AW349" s="165" t="s">
        <v>32</v>
      </c>
      <c r="AX349" s="165" t="s">
        <v>83</v>
      </c>
      <c r="AY349" s="173" t="s">
        <v>148</v>
      </c>
    </row>
    <row r="350" spans="2:65" s="23" customFormat="1" ht="31.5" customHeight="1">
      <c r="B350" s="146"/>
      <c r="C350" s="147" t="s">
        <v>541</v>
      </c>
      <c r="D350" s="147" t="s">
        <v>149</v>
      </c>
      <c r="E350" s="148" t="s">
        <v>542</v>
      </c>
      <c r="F350" s="291" t="s">
        <v>543</v>
      </c>
      <c r="G350" s="291"/>
      <c r="H350" s="291"/>
      <c r="I350" s="291"/>
      <c r="J350" s="149" t="s">
        <v>172</v>
      </c>
      <c r="K350" s="150">
        <v>332.11</v>
      </c>
      <c r="L350" s="292"/>
      <c r="M350" s="292"/>
      <c r="N350" s="292">
        <f>ROUND(L350*K350,2)</f>
        <v>0</v>
      </c>
      <c r="O350" s="292"/>
      <c r="P350" s="292"/>
      <c r="Q350" s="292"/>
      <c r="R350" s="151"/>
      <c r="T350" s="152"/>
      <c r="U350" s="34" t="s">
        <v>40</v>
      </c>
      <c r="V350" s="153">
        <v>0.47</v>
      </c>
      <c r="W350" s="153">
        <f>V350*K350</f>
        <v>156.0917</v>
      </c>
      <c r="X350" s="153">
        <v>0.01838</v>
      </c>
      <c r="Y350" s="153">
        <f>X350*K350</f>
        <v>6.1041818</v>
      </c>
      <c r="Z350" s="153">
        <v>0</v>
      </c>
      <c r="AA350" s="154">
        <f>Z350*K350</f>
        <v>0</v>
      </c>
      <c r="AR350" s="9" t="s">
        <v>147</v>
      </c>
      <c r="AT350" s="9" t="s">
        <v>149</v>
      </c>
      <c r="AU350" s="9" t="s">
        <v>90</v>
      </c>
      <c r="AY350" s="9" t="s">
        <v>148</v>
      </c>
      <c r="BE350" s="155">
        <f>IF(U350="základní",N350,0)</f>
        <v>0</v>
      </c>
      <c r="BF350" s="155">
        <f>IF(U350="snížená",N350,0)</f>
        <v>0</v>
      </c>
      <c r="BG350" s="155">
        <f>IF(U350="zákl. přenesená",N350,0)</f>
        <v>0</v>
      </c>
      <c r="BH350" s="155">
        <f>IF(U350="sníž. přenesená",N350,0)</f>
        <v>0</v>
      </c>
      <c r="BI350" s="155">
        <f>IF(U350="nulová",N350,0)</f>
        <v>0</v>
      </c>
      <c r="BJ350" s="9" t="s">
        <v>83</v>
      </c>
      <c r="BK350" s="155">
        <f>ROUND(L350*K350,2)</f>
        <v>0</v>
      </c>
      <c r="BL350" s="9" t="s">
        <v>147</v>
      </c>
      <c r="BM350" s="9" t="s">
        <v>544</v>
      </c>
    </row>
    <row r="351" spans="2:51" s="157" customFormat="1" ht="22.5" customHeight="1">
      <c r="B351" s="158"/>
      <c r="C351" s="159"/>
      <c r="D351" s="159"/>
      <c r="E351" s="160"/>
      <c r="F351" s="295" t="s">
        <v>545</v>
      </c>
      <c r="G351" s="295"/>
      <c r="H351" s="295"/>
      <c r="I351" s="295"/>
      <c r="J351" s="159"/>
      <c r="K351" s="160"/>
      <c r="L351" s="159"/>
      <c r="M351" s="159"/>
      <c r="N351" s="159"/>
      <c r="O351" s="159"/>
      <c r="P351" s="159"/>
      <c r="Q351" s="159"/>
      <c r="R351" s="161"/>
      <c r="T351" s="162"/>
      <c r="U351" s="159"/>
      <c r="V351" s="159"/>
      <c r="W351" s="159"/>
      <c r="X351" s="159"/>
      <c r="Y351" s="159"/>
      <c r="Z351" s="159"/>
      <c r="AA351" s="163"/>
      <c r="AT351" s="164" t="s">
        <v>269</v>
      </c>
      <c r="AU351" s="164" t="s">
        <v>90</v>
      </c>
      <c r="AV351" s="157" t="s">
        <v>83</v>
      </c>
      <c r="AW351" s="157" t="s">
        <v>32</v>
      </c>
      <c r="AX351" s="157" t="s">
        <v>75</v>
      </c>
      <c r="AY351" s="164" t="s">
        <v>148</v>
      </c>
    </row>
    <row r="352" spans="2:51" s="157" customFormat="1" ht="22.5" customHeight="1">
      <c r="B352" s="158"/>
      <c r="C352" s="159"/>
      <c r="D352" s="159"/>
      <c r="E352" s="160"/>
      <c r="F352" s="298" t="s">
        <v>320</v>
      </c>
      <c r="G352" s="298"/>
      <c r="H352" s="298"/>
      <c r="I352" s="298"/>
      <c r="J352" s="159"/>
      <c r="K352" s="160"/>
      <c r="L352" s="159"/>
      <c r="M352" s="159"/>
      <c r="N352" s="159"/>
      <c r="O352" s="159"/>
      <c r="P352" s="159"/>
      <c r="Q352" s="159"/>
      <c r="R352" s="161"/>
      <c r="T352" s="162"/>
      <c r="U352" s="159"/>
      <c r="V352" s="159"/>
      <c r="W352" s="159"/>
      <c r="X352" s="159"/>
      <c r="Y352" s="159"/>
      <c r="Z352" s="159"/>
      <c r="AA352" s="163"/>
      <c r="AT352" s="164" t="s">
        <v>269</v>
      </c>
      <c r="AU352" s="164" t="s">
        <v>90</v>
      </c>
      <c r="AV352" s="157" t="s">
        <v>83</v>
      </c>
      <c r="AW352" s="157" t="s">
        <v>32</v>
      </c>
      <c r="AX352" s="157" t="s">
        <v>75</v>
      </c>
      <c r="AY352" s="164" t="s">
        <v>148</v>
      </c>
    </row>
    <row r="353" spans="2:51" s="165" customFormat="1" ht="22.5" customHeight="1">
      <c r="B353" s="166"/>
      <c r="C353" s="167"/>
      <c r="D353" s="167"/>
      <c r="E353" s="168"/>
      <c r="F353" s="296" t="s">
        <v>546</v>
      </c>
      <c r="G353" s="296"/>
      <c r="H353" s="296"/>
      <c r="I353" s="296"/>
      <c r="J353" s="167"/>
      <c r="K353" s="169">
        <v>8.028</v>
      </c>
      <c r="L353" s="167"/>
      <c r="M353" s="167"/>
      <c r="N353" s="167"/>
      <c r="O353" s="167"/>
      <c r="P353" s="167"/>
      <c r="Q353" s="167"/>
      <c r="R353" s="170"/>
      <c r="T353" s="171"/>
      <c r="U353" s="167"/>
      <c r="V353" s="167"/>
      <c r="W353" s="167"/>
      <c r="X353" s="167"/>
      <c r="Y353" s="167"/>
      <c r="Z353" s="167"/>
      <c r="AA353" s="172"/>
      <c r="AT353" s="173" t="s">
        <v>269</v>
      </c>
      <c r="AU353" s="173" t="s">
        <v>90</v>
      </c>
      <c r="AV353" s="165" t="s">
        <v>90</v>
      </c>
      <c r="AW353" s="165" t="s">
        <v>32</v>
      </c>
      <c r="AX353" s="165" t="s">
        <v>75</v>
      </c>
      <c r="AY353" s="173" t="s">
        <v>148</v>
      </c>
    </row>
    <row r="354" spans="2:51" s="165" customFormat="1" ht="22.5" customHeight="1">
      <c r="B354" s="166"/>
      <c r="C354" s="167"/>
      <c r="D354" s="167"/>
      <c r="E354" s="168"/>
      <c r="F354" s="296" t="s">
        <v>547</v>
      </c>
      <c r="G354" s="296"/>
      <c r="H354" s="296"/>
      <c r="I354" s="296"/>
      <c r="J354" s="167"/>
      <c r="K354" s="169">
        <v>-2.52</v>
      </c>
      <c r="L354" s="167"/>
      <c r="M354" s="167"/>
      <c r="N354" s="167"/>
      <c r="O354" s="167"/>
      <c r="P354" s="167"/>
      <c r="Q354" s="167"/>
      <c r="R354" s="170"/>
      <c r="T354" s="171"/>
      <c r="U354" s="167"/>
      <c r="V354" s="167"/>
      <c r="W354" s="167"/>
      <c r="X354" s="167"/>
      <c r="Y354" s="167"/>
      <c r="Z354" s="167"/>
      <c r="AA354" s="172"/>
      <c r="AT354" s="173" t="s">
        <v>269</v>
      </c>
      <c r="AU354" s="173" t="s">
        <v>90</v>
      </c>
      <c r="AV354" s="165" t="s">
        <v>90</v>
      </c>
      <c r="AW354" s="165" t="s">
        <v>32</v>
      </c>
      <c r="AX354" s="165" t="s">
        <v>75</v>
      </c>
      <c r="AY354" s="173" t="s">
        <v>148</v>
      </c>
    </row>
    <row r="355" spans="2:51" s="165" customFormat="1" ht="22.5" customHeight="1">
      <c r="B355" s="166"/>
      <c r="C355" s="167"/>
      <c r="D355" s="167"/>
      <c r="E355" s="168"/>
      <c r="F355" s="296" t="s">
        <v>548</v>
      </c>
      <c r="G355" s="296"/>
      <c r="H355" s="296"/>
      <c r="I355" s="296"/>
      <c r="J355" s="167"/>
      <c r="K355" s="169">
        <v>1.08</v>
      </c>
      <c r="L355" s="167"/>
      <c r="M355" s="167"/>
      <c r="N355" s="167"/>
      <c r="O355" s="167"/>
      <c r="P355" s="167"/>
      <c r="Q355" s="167"/>
      <c r="R355" s="170"/>
      <c r="T355" s="171"/>
      <c r="U355" s="167"/>
      <c r="V355" s="167"/>
      <c r="W355" s="167"/>
      <c r="X355" s="167"/>
      <c r="Y355" s="167"/>
      <c r="Z355" s="167"/>
      <c r="AA355" s="172"/>
      <c r="AT355" s="173" t="s">
        <v>269</v>
      </c>
      <c r="AU355" s="173" t="s">
        <v>90</v>
      </c>
      <c r="AV355" s="165" t="s">
        <v>90</v>
      </c>
      <c r="AW355" s="165" t="s">
        <v>32</v>
      </c>
      <c r="AX355" s="165" t="s">
        <v>75</v>
      </c>
      <c r="AY355" s="173" t="s">
        <v>148</v>
      </c>
    </row>
    <row r="356" spans="2:51" s="165" customFormat="1" ht="22.5" customHeight="1">
      <c r="B356" s="166"/>
      <c r="C356" s="167"/>
      <c r="D356" s="167"/>
      <c r="E356" s="168"/>
      <c r="F356" s="296" t="s">
        <v>549</v>
      </c>
      <c r="G356" s="296"/>
      <c r="H356" s="296"/>
      <c r="I356" s="296"/>
      <c r="J356" s="167"/>
      <c r="K356" s="169">
        <v>1.859</v>
      </c>
      <c r="L356" s="167"/>
      <c r="M356" s="167"/>
      <c r="N356" s="167"/>
      <c r="O356" s="167"/>
      <c r="P356" s="167"/>
      <c r="Q356" s="167"/>
      <c r="R356" s="170"/>
      <c r="T356" s="171"/>
      <c r="U356" s="167"/>
      <c r="V356" s="167"/>
      <c r="W356" s="167"/>
      <c r="X356" s="167"/>
      <c r="Y356" s="167"/>
      <c r="Z356" s="167"/>
      <c r="AA356" s="172"/>
      <c r="AT356" s="173" t="s">
        <v>269</v>
      </c>
      <c r="AU356" s="173" t="s">
        <v>90</v>
      </c>
      <c r="AV356" s="165" t="s">
        <v>90</v>
      </c>
      <c r="AW356" s="165" t="s">
        <v>32</v>
      </c>
      <c r="AX356" s="165" t="s">
        <v>75</v>
      </c>
      <c r="AY356" s="173" t="s">
        <v>148</v>
      </c>
    </row>
    <row r="357" spans="2:51" s="165" customFormat="1" ht="22.5" customHeight="1">
      <c r="B357" s="166"/>
      <c r="C357" s="167"/>
      <c r="D357" s="167"/>
      <c r="E357" s="168"/>
      <c r="F357" s="296" t="s">
        <v>550</v>
      </c>
      <c r="G357" s="296"/>
      <c r="H357" s="296"/>
      <c r="I357" s="296"/>
      <c r="J357" s="167"/>
      <c r="K357" s="169">
        <v>7.44</v>
      </c>
      <c r="L357" s="167"/>
      <c r="M357" s="167"/>
      <c r="N357" s="167"/>
      <c r="O357" s="167"/>
      <c r="P357" s="167"/>
      <c r="Q357" s="167"/>
      <c r="R357" s="170"/>
      <c r="T357" s="171"/>
      <c r="U357" s="167"/>
      <c r="V357" s="167"/>
      <c r="W357" s="167"/>
      <c r="X357" s="167"/>
      <c r="Y357" s="167"/>
      <c r="Z357" s="167"/>
      <c r="AA357" s="172"/>
      <c r="AT357" s="173" t="s">
        <v>269</v>
      </c>
      <c r="AU357" s="173" t="s">
        <v>90</v>
      </c>
      <c r="AV357" s="165" t="s">
        <v>90</v>
      </c>
      <c r="AW357" s="165" t="s">
        <v>32</v>
      </c>
      <c r="AX357" s="165" t="s">
        <v>75</v>
      </c>
      <c r="AY357" s="173" t="s">
        <v>148</v>
      </c>
    </row>
    <row r="358" spans="2:51" s="165" customFormat="1" ht="22.5" customHeight="1">
      <c r="B358" s="166"/>
      <c r="C358" s="167"/>
      <c r="D358" s="167"/>
      <c r="E358" s="168"/>
      <c r="F358" s="296" t="s">
        <v>369</v>
      </c>
      <c r="G358" s="296"/>
      <c r="H358" s="296"/>
      <c r="I358" s="296"/>
      <c r="J358" s="167"/>
      <c r="K358" s="169">
        <v>-1.379</v>
      </c>
      <c r="L358" s="167"/>
      <c r="M358" s="167"/>
      <c r="N358" s="167"/>
      <c r="O358" s="167"/>
      <c r="P358" s="167"/>
      <c r="Q358" s="167"/>
      <c r="R358" s="170"/>
      <c r="T358" s="171"/>
      <c r="U358" s="167"/>
      <c r="V358" s="167"/>
      <c r="W358" s="167"/>
      <c r="X358" s="167"/>
      <c r="Y358" s="167"/>
      <c r="Z358" s="167"/>
      <c r="AA358" s="172"/>
      <c r="AT358" s="173" t="s">
        <v>269</v>
      </c>
      <c r="AU358" s="173" t="s">
        <v>90</v>
      </c>
      <c r="AV358" s="165" t="s">
        <v>90</v>
      </c>
      <c r="AW358" s="165" t="s">
        <v>32</v>
      </c>
      <c r="AX358" s="165" t="s">
        <v>75</v>
      </c>
      <c r="AY358" s="173" t="s">
        <v>148</v>
      </c>
    </row>
    <row r="359" spans="2:51" s="165" customFormat="1" ht="22.5" customHeight="1">
      <c r="B359" s="166"/>
      <c r="C359" s="167"/>
      <c r="D359" s="167"/>
      <c r="E359" s="168"/>
      <c r="F359" s="296" t="s">
        <v>551</v>
      </c>
      <c r="G359" s="296"/>
      <c r="H359" s="296"/>
      <c r="I359" s="296"/>
      <c r="J359" s="167"/>
      <c r="K359" s="169">
        <v>12.48</v>
      </c>
      <c r="L359" s="167"/>
      <c r="M359" s="167"/>
      <c r="N359" s="167"/>
      <c r="O359" s="167"/>
      <c r="P359" s="167"/>
      <c r="Q359" s="167"/>
      <c r="R359" s="170"/>
      <c r="T359" s="171"/>
      <c r="U359" s="167"/>
      <c r="V359" s="167"/>
      <c r="W359" s="167"/>
      <c r="X359" s="167"/>
      <c r="Y359" s="167"/>
      <c r="Z359" s="167"/>
      <c r="AA359" s="172"/>
      <c r="AT359" s="173" t="s">
        <v>269</v>
      </c>
      <c r="AU359" s="173" t="s">
        <v>90</v>
      </c>
      <c r="AV359" s="165" t="s">
        <v>90</v>
      </c>
      <c r="AW359" s="165" t="s">
        <v>32</v>
      </c>
      <c r="AX359" s="165" t="s">
        <v>75</v>
      </c>
      <c r="AY359" s="173" t="s">
        <v>148</v>
      </c>
    </row>
    <row r="360" spans="2:51" s="165" customFormat="1" ht="22.5" customHeight="1">
      <c r="B360" s="166"/>
      <c r="C360" s="167"/>
      <c r="D360" s="167"/>
      <c r="E360" s="168"/>
      <c r="F360" s="296" t="s">
        <v>552</v>
      </c>
      <c r="G360" s="296"/>
      <c r="H360" s="296"/>
      <c r="I360" s="296"/>
      <c r="J360" s="167"/>
      <c r="K360" s="169">
        <v>-1.05</v>
      </c>
      <c r="L360" s="167"/>
      <c r="M360" s="167"/>
      <c r="N360" s="167"/>
      <c r="O360" s="167"/>
      <c r="P360" s="167"/>
      <c r="Q360" s="167"/>
      <c r="R360" s="170"/>
      <c r="T360" s="171"/>
      <c r="U360" s="167"/>
      <c r="V360" s="167"/>
      <c r="W360" s="167"/>
      <c r="X360" s="167"/>
      <c r="Y360" s="167"/>
      <c r="Z360" s="167"/>
      <c r="AA360" s="172"/>
      <c r="AT360" s="173" t="s">
        <v>269</v>
      </c>
      <c r="AU360" s="173" t="s">
        <v>90</v>
      </c>
      <c r="AV360" s="165" t="s">
        <v>90</v>
      </c>
      <c r="AW360" s="165" t="s">
        <v>32</v>
      </c>
      <c r="AX360" s="165" t="s">
        <v>75</v>
      </c>
      <c r="AY360" s="173" t="s">
        <v>148</v>
      </c>
    </row>
    <row r="361" spans="2:51" s="165" customFormat="1" ht="22.5" customHeight="1">
      <c r="B361" s="166"/>
      <c r="C361" s="167"/>
      <c r="D361" s="167"/>
      <c r="E361" s="168"/>
      <c r="F361" s="296" t="s">
        <v>553</v>
      </c>
      <c r="G361" s="296"/>
      <c r="H361" s="296"/>
      <c r="I361" s="296"/>
      <c r="J361" s="167"/>
      <c r="K361" s="169">
        <v>0.88</v>
      </c>
      <c r="L361" s="167"/>
      <c r="M361" s="167"/>
      <c r="N361" s="167"/>
      <c r="O361" s="167"/>
      <c r="P361" s="167"/>
      <c r="Q361" s="167"/>
      <c r="R361" s="170"/>
      <c r="T361" s="171"/>
      <c r="U361" s="167"/>
      <c r="V361" s="167"/>
      <c r="W361" s="167"/>
      <c r="X361" s="167"/>
      <c r="Y361" s="167"/>
      <c r="Z361" s="167"/>
      <c r="AA361" s="172"/>
      <c r="AT361" s="173" t="s">
        <v>269</v>
      </c>
      <c r="AU361" s="173" t="s">
        <v>90</v>
      </c>
      <c r="AV361" s="165" t="s">
        <v>90</v>
      </c>
      <c r="AW361" s="165" t="s">
        <v>32</v>
      </c>
      <c r="AX361" s="165" t="s">
        <v>75</v>
      </c>
      <c r="AY361" s="173" t="s">
        <v>148</v>
      </c>
    </row>
    <row r="362" spans="2:51" s="165" customFormat="1" ht="22.5" customHeight="1">
      <c r="B362" s="166"/>
      <c r="C362" s="167"/>
      <c r="D362" s="167"/>
      <c r="E362" s="168"/>
      <c r="F362" s="296" t="s">
        <v>554</v>
      </c>
      <c r="G362" s="296"/>
      <c r="H362" s="296"/>
      <c r="I362" s="296"/>
      <c r="J362" s="167"/>
      <c r="K362" s="169">
        <v>24.24</v>
      </c>
      <c r="L362" s="167"/>
      <c r="M362" s="167"/>
      <c r="N362" s="167"/>
      <c r="O362" s="167"/>
      <c r="P362" s="167"/>
      <c r="Q362" s="167"/>
      <c r="R362" s="170"/>
      <c r="T362" s="171"/>
      <c r="U362" s="167"/>
      <c r="V362" s="167"/>
      <c r="W362" s="167"/>
      <c r="X362" s="167"/>
      <c r="Y362" s="167"/>
      <c r="Z362" s="167"/>
      <c r="AA362" s="172"/>
      <c r="AT362" s="173" t="s">
        <v>269</v>
      </c>
      <c r="AU362" s="173" t="s">
        <v>90</v>
      </c>
      <c r="AV362" s="165" t="s">
        <v>90</v>
      </c>
      <c r="AW362" s="165" t="s">
        <v>32</v>
      </c>
      <c r="AX362" s="165" t="s">
        <v>75</v>
      </c>
      <c r="AY362" s="173" t="s">
        <v>148</v>
      </c>
    </row>
    <row r="363" spans="2:51" s="165" customFormat="1" ht="22.5" customHeight="1">
      <c r="B363" s="166"/>
      <c r="C363" s="167"/>
      <c r="D363" s="167"/>
      <c r="E363" s="168"/>
      <c r="F363" s="296" t="s">
        <v>381</v>
      </c>
      <c r="G363" s="296"/>
      <c r="H363" s="296"/>
      <c r="I363" s="296"/>
      <c r="J363" s="167"/>
      <c r="K363" s="169">
        <v>-4.531</v>
      </c>
      <c r="L363" s="167"/>
      <c r="M363" s="167"/>
      <c r="N363" s="167"/>
      <c r="O363" s="167"/>
      <c r="P363" s="167"/>
      <c r="Q363" s="167"/>
      <c r="R363" s="170"/>
      <c r="T363" s="171"/>
      <c r="U363" s="167"/>
      <c r="V363" s="167"/>
      <c r="W363" s="167"/>
      <c r="X363" s="167"/>
      <c r="Y363" s="167"/>
      <c r="Z363" s="167"/>
      <c r="AA363" s="172"/>
      <c r="AT363" s="173" t="s">
        <v>269</v>
      </c>
      <c r="AU363" s="173" t="s">
        <v>90</v>
      </c>
      <c r="AV363" s="165" t="s">
        <v>90</v>
      </c>
      <c r="AW363" s="165" t="s">
        <v>32</v>
      </c>
      <c r="AX363" s="165" t="s">
        <v>75</v>
      </c>
      <c r="AY363" s="173" t="s">
        <v>148</v>
      </c>
    </row>
    <row r="364" spans="2:51" s="165" customFormat="1" ht="22.5" customHeight="1">
      <c r="B364" s="166"/>
      <c r="C364" s="167"/>
      <c r="D364" s="167"/>
      <c r="E364" s="168"/>
      <c r="F364" s="296" t="s">
        <v>360</v>
      </c>
      <c r="G364" s="296"/>
      <c r="H364" s="296"/>
      <c r="I364" s="296"/>
      <c r="J364" s="167"/>
      <c r="K364" s="169">
        <v>2.88</v>
      </c>
      <c r="L364" s="167"/>
      <c r="M364" s="167"/>
      <c r="N364" s="167"/>
      <c r="O364" s="167"/>
      <c r="P364" s="167"/>
      <c r="Q364" s="167"/>
      <c r="R364" s="170"/>
      <c r="T364" s="171"/>
      <c r="U364" s="167"/>
      <c r="V364" s="167"/>
      <c r="W364" s="167"/>
      <c r="X364" s="167"/>
      <c r="Y364" s="167"/>
      <c r="Z364" s="167"/>
      <c r="AA364" s="172"/>
      <c r="AT364" s="173" t="s">
        <v>269</v>
      </c>
      <c r="AU364" s="173" t="s">
        <v>90</v>
      </c>
      <c r="AV364" s="165" t="s">
        <v>90</v>
      </c>
      <c r="AW364" s="165" t="s">
        <v>32</v>
      </c>
      <c r="AX364" s="165" t="s">
        <v>75</v>
      </c>
      <c r="AY364" s="173" t="s">
        <v>148</v>
      </c>
    </row>
    <row r="365" spans="2:51" s="165" customFormat="1" ht="22.5" customHeight="1">
      <c r="B365" s="166"/>
      <c r="C365" s="167"/>
      <c r="D365" s="167"/>
      <c r="E365" s="168"/>
      <c r="F365" s="296" t="s">
        <v>555</v>
      </c>
      <c r="G365" s="296"/>
      <c r="H365" s="296"/>
      <c r="I365" s="296"/>
      <c r="J365" s="167"/>
      <c r="K365" s="169">
        <v>14.52</v>
      </c>
      <c r="L365" s="167"/>
      <c r="M365" s="167"/>
      <c r="N365" s="167"/>
      <c r="O365" s="167"/>
      <c r="P365" s="167"/>
      <c r="Q365" s="167"/>
      <c r="R365" s="170"/>
      <c r="T365" s="171"/>
      <c r="U365" s="167"/>
      <c r="V365" s="167"/>
      <c r="W365" s="167"/>
      <c r="X365" s="167"/>
      <c r="Y365" s="167"/>
      <c r="Z365" s="167"/>
      <c r="AA365" s="172"/>
      <c r="AT365" s="173" t="s">
        <v>269</v>
      </c>
      <c r="AU365" s="173" t="s">
        <v>90</v>
      </c>
      <c r="AV365" s="165" t="s">
        <v>90</v>
      </c>
      <c r="AW365" s="165" t="s">
        <v>32</v>
      </c>
      <c r="AX365" s="165" t="s">
        <v>75</v>
      </c>
      <c r="AY365" s="173" t="s">
        <v>148</v>
      </c>
    </row>
    <row r="366" spans="2:51" s="165" customFormat="1" ht="22.5" customHeight="1">
      <c r="B366" s="166"/>
      <c r="C366" s="167"/>
      <c r="D366" s="167"/>
      <c r="E366" s="168"/>
      <c r="F366" s="296" t="s">
        <v>373</v>
      </c>
      <c r="G366" s="296"/>
      <c r="H366" s="296"/>
      <c r="I366" s="296"/>
      <c r="J366" s="167"/>
      <c r="K366" s="169">
        <v>-1.576</v>
      </c>
      <c r="L366" s="167"/>
      <c r="M366" s="167"/>
      <c r="N366" s="167"/>
      <c r="O366" s="167"/>
      <c r="P366" s="167"/>
      <c r="Q366" s="167"/>
      <c r="R366" s="170"/>
      <c r="T366" s="171"/>
      <c r="U366" s="167"/>
      <c r="V366" s="167"/>
      <c r="W366" s="167"/>
      <c r="X366" s="167"/>
      <c r="Y366" s="167"/>
      <c r="Z366" s="167"/>
      <c r="AA366" s="172"/>
      <c r="AT366" s="173" t="s">
        <v>269</v>
      </c>
      <c r="AU366" s="173" t="s">
        <v>90</v>
      </c>
      <c r="AV366" s="165" t="s">
        <v>90</v>
      </c>
      <c r="AW366" s="165" t="s">
        <v>32</v>
      </c>
      <c r="AX366" s="165" t="s">
        <v>75</v>
      </c>
      <c r="AY366" s="173" t="s">
        <v>148</v>
      </c>
    </row>
    <row r="367" spans="2:51" s="165" customFormat="1" ht="22.5" customHeight="1">
      <c r="B367" s="166"/>
      <c r="C367" s="167"/>
      <c r="D367" s="167"/>
      <c r="E367" s="168"/>
      <c r="F367" s="296" t="s">
        <v>556</v>
      </c>
      <c r="G367" s="296"/>
      <c r="H367" s="296"/>
      <c r="I367" s="296"/>
      <c r="J367" s="167"/>
      <c r="K367" s="169">
        <v>3.84</v>
      </c>
      <c r="L367" s="167"/>
      <c r="M367" s="167"/>
      <c r="N367" s="167"/>
      <c r="O367" s="167"/>
      <c r="P367" s="167"/>
      <c r="Q367" s="167"/>
      <c r="R367" s="170"/>
      <c r="T367" s="171"/>
      <c r="U367" s="167"/>
      <c r="V367" s="167"/>
      <c r="W367" s="167"/>
      <c r="X367" s="167"/>
      <c r="Y367" s="167"/>
      <c r="Z367" s="167"/>
      <c r="AA367" s="172"/>
      <c r="AT367" s="173" t="s">
        <v>269</v>
      </c>
      <c r="AU367" s="173" t="s">
        <v>90</v>
      </c>
      <c r="AV367" s="165" t="s">
        <v>90</v>
      </c>
      <c r="AW367" s="165" t="s">
        <v>32</v>
      </c>
      <c r="AX367" s="165" t="s">
        <v>75</v>
      </c>
      <c r="AY367" s="173" t="s">
        <v>148</v>
      </c>
    </row>
    <row r="368" spans="2:51" s="165" customFormat="1" ht="22.5" customHeight="1">
      <c r="B368" s="166"/>
      <c r="C368" s="167"/>
      <c r="D368" s="167"/>
      <c r="E368" s="168"/>
      <c r="F368" s="296" t="s">
        <v>369</v>
      </c>
      <c r="G368" s="296"/>
      <c r="H368" s="296"/>
      <c r="I368" s="296"/>
      <c r="J368" s="167"/>
      <c r="K368" s="169">
        <v>-1.379</v>
      </c>
      <c r="L368" s="167"/>
      <c r="M368" s="167"/>
      <c r="N368" s="167"/>
      <c r="O368" s="167"/>
      <c r="P368" s="167"/>
      <c r="Q368" s="167"/>
      <c r="R368" s="170"/>
      <c r="T368" s="171"/>
      <c r="U368" s="167"/>
      <c r="V368" s="167"/>
      <c r="W368" s="167"/>
      <c r="X368" s="167"/>
      <c r="Y368" s="167"/>
      <c r="Z368" s="167"/>
      <c r="AA368" s="172"/>
      <c r="AT368" s="173" t="s">
        <v>269</v>
      </c>
      <c r="AU368" s="173" t="s">
        <v>90</v>
      </c>
      <c r="AV368" s="165" t="s">
        <v>90</v>
      </c>
      <c r="AW368" s="165" t="s">
        <v>32</v>
      </c>
      <c r="AX368" s="165" t="s">
        <v>75</v>
      </c>
      <c r="AY368" s="173" t="s">
        <v>148</v>
      </c>
    </row>
    <row r="369" spans="2:51" s="165" customFormat="1" ht="22.5" customHeight="1">
      <c r="B369" s="166"/>
      <c r="C369" s="167"/>
      <c r="D369" s="167"/>
      <c r="E369" s="168"/>
      <c r="F369" s="296" t="s">
        <v>557</v>
      </c>
      <c r="G369" s="296"/>
      <c r="H369" s="296"/>
      <c r="I369" s="296"/>
      <c r="J369" s="167"/>
      <c r="K369" s="169">
        <v>1.859</v>
      </c>
      <c r="L369" s="167"/>
      <c r="M369" s="167"/>
      <c r="N369" s="167"/>
      <c r="O369" s="167"/>
      <c r="P369" s="167"/>
      <c r="Q369" s="167"/>
      <c r="R369" s="170"/>
      <c r="T369" s="171"/>
      <c r="U369" s="167"/>
      <c r="V369" s="167"/>
      <c r="W369" s="167"/>
      <c r="X369" s="167"/>
      <c r="Y369" s="167"/>
      <c r="Z369" s="167"/>
      <c r="AA369" s="172"/>
      <c r="AT369" s="173" t="s">
        <v>269</v>
      </c>
      <c r="AU369" s="173" t="s">
        <v>90</v>
      </c>
      <c r="AV369" s="165" t="s">
        <v>90</v>
      </c>
      <c r="AW369" s="165" t="s">
        <v>32</v>
      </c>
      <c r="AX369" s="165" t="s">
        <v>75</v>
      </c>
      <c r="AY369" s="173" t="s">
        <v>148</v>
      </c>
    </row>
    <row r="370" spans="2:51" s="165" customFormat="1" ht="22.5" customHeight="1">
      <c r="B370" s="166"/>
      <c r="C370" s="167"/>
      <c r="D370" s="167"/>
      <c r="E370" s="168"/>
      <c r="F370" s="296" t="s">
        <v>558</v>
      </c>
      <c r="G370" s="296"/>
      <c r="H370" s="296"/>
      <c r="I370" s="296"/>
      <c r="J370" s="167"/>
      <c r="K370" s="169">
        <v>17.448</v>
      </c>
      <c r="L370" s="167"/>
      <c r="M370" s="167"/>
      <c r="N370" s="167"/>
      <c r="O370" s="167"/>
      <c r="P370" s="167"/>
      <c r="Q370" s="167"/>
      <c r="R370" s="170"/>
      <c r="T370" s="171"/>
      <c r="U370" s="167"/>
      <c r="V370" s="167"/>
      <c r="W370" s="167"/>
      <c r="X370" s="167"/>
      <c r="Y370" s="167"/>
      <c r="Z370" s="167"/>
      <c r="AA370" s="172"/>
      <c r="AT370" s="173" t="s">
        <v>269</v>
      </c>
      <c r="AU370" s="173" t="s">
        <v>90</v>
      </c>
      <c r="AV370" s="165" t="s">
        <v>90</v>
      </c>
      <c r="AW370" s="165" t="s">
        <v>32</v>
      </c>
      <c r="AX370" s="165" t="s">
        <v>75</v>
      </c>
      <c r="AY370" s="173" t="s">
        <v>148</v>
      </c>
    </row>
    <row r="371" spans="2:51" s="165" customFormat="1" ht="22.5" customHeight="1">
      <c r="B371" s="166"/>
      <c r="C371" s="167"/>
      <c r="D371" s="167"/>
      <c r="E371" s="168"/>
      <c r="F371" s="296" t="s">
        <v>559</v>
      </c>
      <c r="G371" s="296"/>
      <c r="H371" s="296"/>
      <c r="I371" s="296"/>
      <c r="J371" s="167"/>
      <c r="K371" s="169">
        <v>-2.955</v>
      </c>
      <c r="L371" s="167"/>
      <c r="M371" s="167"/>
      <c r="N371" s="167"/>
      <c r="O371" s="167"/>
      <c r="P371" s="167"/>
      <c r="Q371" s="167"/>
      <c r="R371" s="170"/>
      <c r="T371" s="171"/>
      <c r="U371" s="167"/>
      <c r="V371" s="167"/>
      <c r="W371" s="167"/>
      <c r="X371" s="167"/>
      <c r="Y371" s="167"/>
      <c r="Z371" s="167"/>
      <c r="AA371" s="172"/>
      <c r="AT371" s="173" t="s">
        <v>269</v>
      </c>
      <c r="AU371" s="173" t="s">
        <v>90</v>
      </c>
      <c r="AV371" s="165" t="s">
        <v>90</v>
      </c>
      <c r="AW371" s="165" t="s">
        <v>32</v>
      </c>
      <c r="AX371" s="165" t="s">
        <v>75</v>
      </c>
      <c r="AY371" s="173" t="s">
        <v>148</v>
      </c>
    </row>
    <row r="372" spans="2:51" s="165" customFormat="1" ht="22.5" customHeight="1">
      <c r="B372" s="166"/>
      <c r="C372" s="167"/>
      <c r="D372" s="167"/>
      <c r="E372" s="168"/>
      <c r="F372" s="296" t="s">
        <v>560</v>
      </c>
      <c r="G372" s="296"/>
      <c r="H372" s="296"/>
      <c r="I372" s="296"/>
      <c r="J372" s="167"/>
      <c r="K372" s="169">
        <v>1.44</v>
      </c>
      <c r="L372" s="167"/>
      <c r="M372" s="167"/>
      <c r="N372" s="167"/>
      <c r="O372" s="167"/>
      <c r="P372" s="167"/>
      <c r="Q372" s="167"/>
      <c r="R372" s="170"/>
      <c r="T372" s="171"/>
      <c r="U372" s="167"/>
      <c r="V372" s="167"/>
      <c r="W372" s="167"/>
      <c r="X372" s="167"/>
      <c r="Y372" s="167"/>
      <c r="Z372" s="167"/>
      <c r="AA372" s="172"/>
      <c r="AT372" s="173" t="s">
        <v>269</v>
      </c>
      <c r="AU372" s="173" t="s">
        <v>90</v>
      </c>
      <c r="AV372" s="165" t="s">
        <v>90</v>
      </c>
      <c r="AW372" s="165" t="s">
        <v>32</v>
      </c>
      <c r="AX372" s="165" t="s">
        <v>75</v>
      </c>
      <c r="AY372" s="173" t="s">
        <v>148</v>
      </c>
    </row>
    <row r="373" spans="2:51" s="165" customFormat="1" ht="22.5" customHeight="1">
      <c r="B373" s="166"/>
      <c r="C373" s="167"/>
      <c r="D373" s="167"/>
      <c r="E373" s="168"/>
      <c r="F373" s="296" t="s">
        <v>561</v>
      </c>
      <c r="G373" s="296"/>
      <c r="H373" s="296"/>
      <c r="I373" s="296"/>
      <c r="J373" s="167"/>
      <c r="K373" s="169">
        <v>11.04</v>
      </c>
      <c r="L373" s="167"/>
      <c r="M373" s="167"/>
      <c r="N373" s="167"/>
      <c r="O373" s="167"/>
      <c r="P373" s="167"/>
      <c r="Q373" s="167"/>
      <c r="R373" s="170"/>
      <c r="T373" s="171"/>
      <c r="U373" s="167"/>
      <c r="V373" s="167"/>
      <c r="W373" s="167"/>
      <c r="X373" s="167"/>
      <c r="Y373" s="167"/>
      <c r="Z373" s="167"/>
      <c r="AA373" s="172"/>
      <c r="AT373" s="173" t="s">
        <v>269</v>
      </c>
      <c r="AU373" s="173" t="s">
        <v>90</v>
      </c>
      <c r="AV373" s="165" t="s">
        <v>90</v>
      </c>
      <c r="AW373" s="165" t="s">
        <v>32</v>
      </c>
      <c r="AX373" s="165" t="s">
        <v>75</v>
      </c>
      <c r="AY373" s="173" t="s">
        <v>148</v>
      </c>
    </row>
    <row r="374" spans="2:51" s="165" customFormat="1" ht="22.5" customHeight="1">
      <c r="B374" s="166"/>
      <c r="C374" s="167"/>
      <c r="D374" s="167"/>
      <c r="E374" s="168"/>
      <c r="F374" s="296" t="s">
        <v>562</v>
      </c>
      <c r="G374" s="296"/>
      <c r="H374" s="296"/>
      <c r="I374" s="296"/>
      <c r="J374" s="167"/>
      <c r="K374" s="169">
        <v>-4.137</v>
      </c>
      <c r="L374" s="167"/>
      <c r="M374" s="167"/>
      <c r="N374" s="167"/>
      <c r="O374" s="167"/>
      <c r="P374" s="167"/>
      <c r="Q374" s="167"/>
      <c r="R374" s="170"/>
      <c r="T374" s="171"/>
      <c r="U374" s="167"/>
      <c r="V374" s="167"/>
      <c r="W374" s="167"/>
      <c r="X374" s="167"/>
      <c r="Y374" s="167"/>
      <c r="Z374" s="167"/>
      <c r="AA374" s="172"/>
      <c r="AT374" s="173" t="s">
        <v>269</v>
      </c>
      <c r="AU374" s="173" t="s">
        <v>90</v>
      </c>
      <c r="AV374" s="165" t="s">
        <v>90</v>
      </c>
      <c r="AW374" s="165" t="s">
        <v>32</v>
      </c>
      <c r="AX374" s="165" t="s">
        <v>75</v>
      </c>
      <c r="AY374" s="173" t="s">
        <v>148</v>
      </c>
    </row>
    <row r="375" spans="2:51" s="165" customFormat="1" ht="22.5" customHeight="1">
      <c r="B375" s="166"/>
      <c r="C375" s="167"/>
      <c r="D375" s="167"/>
      <c r="E375" s="168"/>
      <c r="F375" s="296" t="s">
        <v>563</v>
      </c>
      <c r="G375" s="296"/>
      <c r="H375" s="296"/>
      <c r="I375" s="296"/>
      <c r="J375" s="167"/>
      <c r="K375" s="169">
        <v>0.335</v>
      </c>
      <c r="L375" s="167"/>
      <c r="M375" s="167"/>
      <c r="N375" s="167"/>
      <c r="O375" s="167"/>
      <c r="P375" s="167"/>
      <c r="Q375" s="167"/>
      <c r="R375" s="170"/>
      <c r="T375" s="171"/>
      <c r="U375" s="167"/>
      <c r="V375" s="167"/>
      <c r="W375" s="167"/>
      <c r="X375" s="167"/>
      <c r="Y375" s="167"/>
      <c r="Z375" s="167"/>
      <c r="AA375" s="172"/>
      <c r="AT375" s="173" t="s">
        <v>269</v>
      </c>
      <c r="AU375" s="173" t="s">
        <v>90</v>
      </c>
      <c r="AV375" s="165" t="s">
        <v>90</v>
      </c>
      <c r="AW375" s="165" t="s">
        <v>32</v>
      </c>
      <c r="AX375" s="165" t="s">
        <v>75</v>
      </c>
      <c r="AY375" s="173" t="s">
        <v>148</v>
      </c>
    </row>
    <row r="376" spans="2:51" s="165" customFormat="1" ht="22.5" customHeight="1">
      <c r="B376" s="166"/>
      <c r="C376" s="167"/>
      <c r="D376" s="167"/>
      <c r="E376" s="168"/>
      <c r="F376" s="296" t="s">
        <v>564</v>
      </c>
      <c r="G376" s="296"/>
      <c r="H376" s="296"/>
      <c r="I376" s="296"/>
      <c r="J376" s="167"/>
      <c r="K376" s="169">
        <v>0.218</v>
      </c>
      <c r="L376" s="167"/>
      <c r="M376" s="167"/>
      <c r="N376" s="167"/>
      <c r="O376" s="167"/>
      <c r="P376" s="167"/>
      <c r="Q376" s="167"/>
      <c r="R376" s="170"/>
      <c r="T376" s="171"/>
      <c r="U376" s="167"/>
      <c r="V376" s="167"/>
      <c r="W376" s="167"/>
      <c r="X376" s="167"/>
      <c r="Y376" s="167"/>
      <c r="Z376" s="167"/>
      <c r="AA376" s="172"/>
      <c r="AT376" s="173" t="s">
        <v>269</v>
      </c>
      <c r="AU376" s="173" t="s">
        <v>90</v>
      </c>
      <c r="AV376" s="165" t="s">
        <v>90</v>
      </c>
      <c r="AW376" s="165" t="s">
        <v>32</v>
      </c>
      <c r="AX376" s="165" t="s">
        <v>75</v>
      </c>
      <c r="AY376" s="173" t="s">
        <v>148</v>
      </c>
    </row>
    <row r="377" spans="2:51" s="165" customFormat="1" ht="22.5" customHeight="1">
      <c r="B377" s="166"/>
      <c r="C377" s="167"/>
      <c r="D377" s="167"/>
      <c r="E377" s="168"/>
      <c r="F377" s="296" t="s">
        <v>565</v>
      </c>
      <c r="G377" s="296"/>
      <c r="H377" s="296"/>
      <c r="I377" s="296"/>
      <c r="J377" s="167"/>
      <c r="K377" s="169">
        <v>12.628</v>
      </c>
      <c r="L377" s="167"/>
      <c r="M377" s="167"/>
      <c r="N377" s="167"/>
      <c r="O377" s="167"/>
      <c r="P377" s="167"/>
      <c r="Q377" s="167"/>
      <c r="R377" s="170"/>
      <c r="T377" s="171"/>
      <c r="U377" s="167"/>
      <c r="V377" s="167"/>
      <c r="W377" s="167"/>
      <c r="X377" s="167"/>
      <c r="Y377" s="167"/>
      <c r="Z377" s="167"/>
      <c r="AA377" s="172"/>
      <c r="AT377" s="173" t="s">
        <v>269</v>
      </c>
      <c r="AU377" s="173" t="s">
        <v>90</v>
      </c>
      <c r="AV377" s="165" t="s">
        <v>90</v>
      </c>
      <c r="AW377" s="165" t="s">
        <v>32</v>
      </c>
      <c r="AX377" s="165" t="s">
        <v>75</v>
      </c>
      <c r="AY377" s="173" t="s">
        <v>148</v>
      </c>
    </row>
    <row r="378" spans="2:51" s="165" customFormat="1" ht="22.5" customHeight="1">
      <c r="B378" s="166"/>
      <c r="C378" s="167"/>
      <c r="D378" s="167"/>
      <c r="E378" s="168"/>
      <c r="F378" s="296" t="s">
        <v>566</v>
      </c>
      <c r="G378" s="296"/>
      <c r="H378" s="296"/>
      <c r="I378" s="296"/>
      <c r="J378" s="167"/>
      <c r="K378" s="169">
        <v>7.68</v>
      </c>
      <c r="L378" s="167"/>
      <c r="M378" s="167"/>
      <c r="N378" s="167"/>
      <c r="O378" s="167"/>
      <c r="P378" s="167"/>
      <c r="Q378" s="167"/>
      <c r="R378" s="170"/>
      <c r="T378" s="171"/>
      <c r="U378" s="167"/>
      <c r="V378" s="167"/>
      <c r="W378" s="167"/>
      <c r="X378" s="167"/>
      <c r="Y378" s="167"/>
      <c r="Z378" s="167"/>
      <c r="AA378" s="172"/>
      <c r="AT378" s="173" t="s">
        <v>269</v>
      </c>
      <c r="AU378" s="173" t="s">
        <v>90</v>
      </c>
      <c r="AV378" s="165" t="s">
        <v>90</v>
      </c>
      <c r="AW378" s="165" t="s">
        <v>32</v>
      </c>
      <c r="AX378" s="165" t="s">
        <v>75</v>
      </c>
      <c r="AY378" s="173" t="s">
        <v>148</v>
      </c>
    </row>
    <row r="379" spans="2:51" s="165" customFormat="1" ht="22.5" customHeight="1">
      <c r="B379" s="166"/>
      <c r="C379" s="167"/>
      <c r="D379" s="167"/>
      <c r="E379" s="168"/>
      <c r="F379" s="296" t="s">
        <v>567</v>
      </c>
      <c r="G379" s="296"/>
      <c r="H379" s="296"/>
      <c r="I379" s="296"/>
      <c r="J379" s="167"/>
      <c r="K379" s="169">
        <v>-2.758</v>
      </c>
      <c r="L379" s="167"/>
      <c r="M379" s="167"/>
      <c r="N379" s="167"/>
      <c r="O379" s="167"/>
      <c r="P379" s="167"/>
      <c r="Q379" s="167"/>
      <c r="R379" s="170"/>
      <c r="T379" s="171"/>
      <c r="U379" s="167"/>
      <c r="V379" s="167"/>
      <c r="W379" s="167"/>
      <c r="X379" s="167"/>
      <c r="Y379" s="167"/>
      <c r="Z379" s="167"/>
      <c r="AA379" s="172"/>
      <c r="AT379" s="173" t="s">
        <v>269</v>
      </c>
      <c r="AU379" s="173" t="s">
        <v>90</v>
      </c>
      <c r="AV379" s="165" t="s">
        <v>90</v>
      </c>
      <c r="AW379" s="165" t="s">
        <v>32</v>
      </c>
      <c r="AX379" s="165" t="s">
        <v>75</v>
      </c>
      <c r="AY379" s="173" t="s">
        <v>148</v>
      </c>
    </row>
    <row r="380" spans="2:51" s="165" customFormat="1" ht="22.5" customHeight="1">
      <c r="B380" s="166"/>
      <c r="C380" s="167"/>
      <c r="D380" s="167"/>
      <c r="E380" s="168"/>
      <c r="F380" s="296" t="s">
        <v>568</v>
      </c>
      <c r="G380" s="296"/>
      <c r="H380" s="296"/>
      <c r="I380" s="296"/>
      <c r="J380" s="167"/>
      <c r="K380" s="169">
        <v>12.24</v>
      </c>
      <c r="L380" s="167"/>
      <c r="M380" s="167"/>
      <c r="N380" s="167"/>
      <c r="O380" s="167"/>
      <c r="P380" s="167"/>
      <c r="Q380" s="167"/>
      <c r="R380" s="170"/>
      <c r="T380" s="171"/>
      <c r="U380" s="167"/>
      <c r="V380" s="167"/>
      <c r="W380" s="167"/>
      <c r="X380" s="167"/>
      <c r="Y380" s="167"/>
      <c r="Z380" s="167"/>
      <c r="AA380" s="172"/>
      <c r="AT380" s="173" t="s">
        <v>269</v>
      </c>
      <c r="AU380" s="173" t="s">
        <v>90</v>
      </c>
      <c r="AV380" s="165" t="s">
        <v>90</v>
      </c>
      <c r="AW380" s="165" t="s">
        <v>32</v>
      </c>
      <c r="AX380" s="165" t="s">
        <v>75</v>
      </c>
      <c r="AY380" s="173" t="s">
        <v>148</v>
      </c>
    </row>
    <row r="381" spans="2:51" s="165" customFormat="1" ht="22.5" customHeight="1">
      <c r="B381" s="166"/>
      <c r="C381" s="167"/>
      <c r="D381" s="167"/>
      <c r="E381" s="168"/>
      <c r="F381" s="296" t="s">
        <v>369</v>
      </c>
      <c r="G381" s="296"/>
      <c r="H381" s="296"/>
      <c r="I381" s="296"/>
      <c r="J381" s="167"/>
      <c r="K381" s="169">
        <v>-1.379</v>
      </c>
      <c r="L381" s="167"/>
      <c r="M381" s="167"/>
      <c r="N381" s="167"/>
      <c r="O381" s="167"/>
      <c r="P381" s="167"/>
      <c r="Q381" s="167"/>
      <c r="R381" s="170"/>
      <c r="T381" s="171"/>
      <c r="U381" s="167"/>
      <c r="V381" s="167"/>
      <c r="W381" s="167"/>
      <c r="X381" s="167"/>
      <c r="Y381" s="167"/>
      <c r="Z381" s="167"/>
      <c r="AA381" s="172"/>
      <c r="AT381" s="173" t="s">
        <v>269</v>
      </c>
      <c r="AU381" s="173" t="s">
        <v>90</v>
      </c>
      <c r="AV381" s="165" t="s">
        <v>90</v>
      </c>
      <c r="AW381" s="165" t="s">
        <v>32</v>
      </c>
      <c r="AX381" s="165" t="s">
        <v>75</v>
      </c>
      <c r="AY381" s="173" t="s">
        <v>148</v>
      </c>
    </row>
    <row r="382" spans="2:51" s="165" customFormat="1" ht="22.5" customHeight="1">
      <c r="B382" s="166"/>
      <c r="C382" s="167"/>
      <c r="D382" s="167"/>
      <c r="E382" s="168"/>
      <c r="F382" s="296" t="s">
        <v>569</v>
      </c>
      <c r="G382" s="296"/>
      <c r="H382" s="296"/>
      <c r="I382" s="296"/>
      <c r="J382" s="167"/>
      <c r="K382" s="169">
        <v>12.96</v>
      </c>
      <c r="L382" s="167"/>
      <c r="M382" s="167"/>
      <c r="N382" s="167"/>
      <c r="O382" s="167"/>
      <c r="P382" s="167"/>
      <c r="Q382" s="167"/>
      <c r="R382" s="170"/>
      <c r="T382" s="171"/>
      <c r="U382" s="167"/>
      <c r="V382" s="167"/>
      <c r="W382" s="167"/>
      <c r="X382" s="167"/>
      <c r="Y382" s="167"/>
      <c r="Z382" s="167"/>
      <c r="AA382" s="172"/>
      <c r="AT382" s="173" t="s">
        <v>269</v>
      </c>
      <c r="AU382" s="173" t="s">
        <v>90</v>
      </c>
      <c r="AV382" s="165" t="s">
        <v>90</v>
      </c>
      <c r="AW382" s="165" t="s">
        <v>32</v>
      </c>
      <c r="AX382" s="165" t="s">
        <v>75</v>
      </c>
      <c r="AY382" s="173" t="s">
        <v>148</v>
      </c>
    </row>
    <row r="383" spans="2:51" s="165" customFormat="1" ht="22.5" customHeight="1">
      <c r="B383" s="166"/>
      <c r="C383" s="167"/>
      <c r="D383" s="167"/>
      <c r="E383" s="168"/>
      <c r="F383" s="296" t="s">
        <v>369</v>
      </c>
      <c r="G383" s="296"/>
      <c r="H383" s="296"/>
      <c r="I383" s="296"/>
      <c r="J383" s="167"/>
      <c r="K383" s="169">
        <v>-1.379</v>
      </c>
      <c r="L383" s="167"/>
      <c r="M383" s="167"/>
      <c r="N383" s="167"/>
      <c r="O383" s="167"/>
      <c r="P383" s="167"/>
      <c r="Q383" s="167"/>
      <c r="R383" s="170"/>
      <c r="T383" s="171"/>
      <c r="U383" s="167"/>
      <c r="V383" s="167"/>
      <c r="W383" s="167"/>
      <c r="X383" s="167"/>
      <c r="Y383" s="167"/>
      <c r="Z383" s="167"/>
      <c r="AA383" s="172"/>
      <c r="AT383" s="173" t="s">
        <v>269</v>
      </c>
      <c r="AU383" s="173" t="s">
        <v>90</v>
      </c>
      <c r="AV383" s="165" t="s">
        <v>90</v>
      </c>
      <c r="AW383" s="165" t="s">
        <v>32</v>
      </c>
      <c r="AX383" s="165" t="s">
        <v>75</v>
      </c>
      <c r="AY383" s="173" t="s">
        <v>148</v>
      </c>
    </row>
    <row r="384" spans="2:51" s="165" customFormat="1" ht="22.5" customHeight="1">
      <c r="B384" s="166"/>
      <c r="C384" s="167"/>
      <c r="D384" s="167"/>
      <c r="E384" s="168"/>
      <c r="F384" s="296" t="s">
        <v>570</v>
      </c>
      <c r="G384" s="296"/>
      <c r="H384" s="296"/>
      <c r="I384" s="296"/>
      <c r="J384" s="167"/>
      <c r="K384" s="169">
        <v>10.81</v>
      </c>
      <c r="L384" s="167"/>
      <c r="M384" s="167"/>
      <c r="N384" s="167"/>
      <c r="O384" s="167"/>
      <c r="P384" s="167"/>
      <c r="Q384" s="167"/>
      <c r="R384" s="170"/>
      <c r="T384" s="171"/>
      <c r="U384" s="167"/>
      <c r="V384" s="167"/>
      <c r="W384" s="167"/>
      <c r="X384" s="167"/>
      <c r="Y384" s="167"/>
      <c r="Z384" s="167"/>
      <c r="AA384" s="172"/>
      <c r="AT384" s="173" t="s">
        <v>269</v>
      </c>
      <c r="AU384" s="173" t="s">
        <v>90</v>
      </c>
      <c r="AV384" s="165" t="s">
        <v>90</v>
      </c>
      <c r="AW384" s="165" t="s">
        <v>32</v>
      </c>
      <c r="AX384" s="165" t="s">
        <v>75</v>
      </c>
      <c r="AY384" s="173" t="s">
        <v>148</v>
      </c>
    </row>
    <row r="385" spans="2:51" s="165" customFormat="1" ht="22.5" customHeight="1">
      <c r="B385" s="166"/>
      <c r="C385" s="167"/>
      <c r="D385" s="167"/>
      <c r="E385" s="168"/>
      <c r="F385" s="296" t="s">
        <v>369</v>
      </c>
      <c r="G385" s="296"/>
      <c r="H385" s="296"/>
      <c r="I385" s="296"/>
      <c r="J385" s="167"/>
      <c r="K385" s="169">
        <v>-1.379</v>
      </c>
      <c r="L385" s="167"/>
      <c r="M385" s="167"/>
      <c r="N385" s="167"/>
      <c r="O385" s="167"/>
      <c r="P385" s="167"/>
      <c r="Q385" s="167"/>
      <c r="R385" s="170"/>
      <c r="T385" s="171"/>
      <c r="U385" s="167"/>
      <c r="V385" s="167"/>
      <c r="W385" s="167"/>
      <c r="X385" s="167"/>
      <c r="Y385" s="167"/>
      <c r="Z385" s="167"/>
      <c r="AA385" s="172"/>
      <c r="AT385" s="173" t="s">
        <v>269</v>
      </c>
      <c r="AU385" s="173" t="s">
        <v>90</v>
      </c>
      <c r="AV385" s="165" t="s">
        <v>90</v>
      </c>
      <c r="AW385" s="165" t="s">
        <v>32</v>
      </c>
      <c r="AX385" s="165" t="s">
        <v>75</v>
      </c>
      <c r="AY385" s="173" t="s">
        <v>148</v>
      </c>
    </row>
    <row r="386" spans="2:51" s="157" customFormat="1" ht="22.5" customHeight="1">
      <c r="B386" s="158"/>
      <c r="C386" s="159"/>
      <c r="D386" s="159"/>
      <c r="E386" s="160"/>
      <c r="F386" s="298" t="s">
        <v>329</v>
      </c>
      <c r="G386" s="298"/>
      <c r="H386" s="298"/>
      <c r="I386" s="298"/>
      <c r="J386" s="159"/>
      <c r="K386" s="160"/>
      <c r="L386" s="159"/>
      <c r="M386" s="159"/>
      <c r="N386" s="159"/>
      <c r="O386" s="159"/>
      <c r="P386" s="159"/>
      <c r="Q386" s="159"/>
      <c r="R386" s="161"/>
      <c r="T386" s="162"/>
      <c r="U386" s="159"/>
      <c r="V386" s="159"/>
      <c r="W386" s="159"/>
      <c r="X386" s="159"/>
      <c r="Y386" s="159"/>
      <c r="Z386" s="159"/>
      <c r="AA386" s="163"/>
      <c r="AT386" s="164" t="s">
        <v>269</v>
      </c>
      <c r="AU386" s="164" t="s">
        <v>90</v>
      </c>
      <c r="AV386" s="157" t="s">
        <v>83</v>
      </c>
      <c r="AW386" s="157" t="s">
        <v>32</v>
      </c>
      <c r="AX386" s="157" t="s">
        <v>75</v>
      </c>
      <c r="AY386" s="164" t="s">
        <v>148</v>
      </c>
    </row>
    <row r="387" spans="2:51" s="165" customFormat="1" ht="22.5" customHeight="1">
      <c r="B387" s="166"/>
      <c r="C387" s="167"/>
      <c r="D387" s="167"/>
      <c r="E387" s="168"/>
      <c r="F387" s="296" t="s">
        <v>571</v>
      </c>
      <c r="G387" s="296"/>
      <c r="H387" s="296"/>
      <c r="I387" s="296"/>
      <c r="J387" s="167"/>
      <c r="K387" s="169">
        <v>34.275</v>
      </c>
      <c r="L387" s="167"/>
      <c r="M387" s="167"/>
      <c r="N387" s="167"/>
      <c r="O387" s="167"/>
      <c r="P387" s="167"/>
      <c r="Q387" s="167"/>
      <c r="R387" s="170"/>
      <c r="T387" s="171"/>
      <c r="U387" s="167"/>
      <c r="V387" s="167"/>
      <c r="W387" s="167"/>
      <c r="X387" s="167"/>
      <c r="Y387" s="167"/>
      <c r="Z387" s="167"/>
      <c r="AA387" s="172"/>
      <c r="AT387" s="173" t="s">
        <v>269</v>
      </c>
      <c r="AU387" s="173" t="s">
        <v>90</v>
      </c>
      <c r="AV387" s="165" t="s">
        <v>90</v>
      </c>
      <c r="AW387" s="165" t="s">
        <v>32</v>
      </c>
      <c r="AX387" s="165" t="s">
        <v>75</v>
      </c>
      <c r="AY387" s="173" t="s">
        <v>148</v>
      </c>
    </row>
    <row r="388" spans="2:51" s="165" customFormat="1" ht="22.5" customHeight="1">
      <c r="B388" s="166"/>
      <c r="C388" s="167"/>
      <c r="D388" s="167"/>
      <c r="E388" s="168"/>
      <c r="F388" s="296" t="s">
        <v>572</v>
      </c>
      <c r="G388" s="296"/>
      <c r="H388" s="296"/>
      <c r="I388" s="296"/>
      <c r="J388" s="167"/>
      <c r="K388" s="169">
        <v>-2.248</v>
      </c>
      <c r="L388" s="167"/>
      <c r="M388" s="167"/>
      <c r="N388" s="167"/>
      <c r="O388" s="167"/>
      <c r="P388" s="167"/>
      <c r="Q388" s="167"/>
      <c r="R388" s="170"/>
      <c r="T388" s="171"/>
      <c r="U388" s="167"/>
      <c r="V388" s="167"/>
      <c r="W388" s="167"/>
      <c r="X388" s="167"/>
      <c r="Y388" s="167"/>
      <c r="Z388" s="167"/>
      <c r="AA388" s="172"/>
      <c r="AT388" s="173" t="s">
        <v>269</v>
      </c>
      <c r="AU388" s="173" t="s">
        <v>90</v>
      </c>
      <c r="AV388" s="165" t="s">
        <v>90</v>
      </c>
      <c r="AW388" s="165" t="s">
        <v>32</v>
      </c>
      <c r="AX388" s="165" t="s">
        <v>75</v>
      </c>
      <c r="AY388" s="173" t="s">
        <v>148</v>
      </c>
    </row>
    <row r="389" spans="2:51" s="165" customFormat="1" ht="22.5" customHeight="1">
      <c r="B389" s="166"/>
      <c r="C389" s="167"/>
      <c r="D389" s="167"/>
      <c r="E389" s="168"/>
      <c r="F389" s="296" t="s">
        <v>573</v>
      </c>
      <c r="G389" s="296"/>
      <c r="H389" s="296"/>
      <c r="I389" s="296"/>
      <c r="J389" s="167"/>
      <c r="K389" s="169">
        <v>0.48800000000000004</v>
      </c>
      <c r="L389" s="167"/>
      <c r="M389" s="167"/>
      <c r="N389" s="167"/>
      <c r="O389" s="167"/>
      <c r="P389" s="167"/>
      <c r="Q389" s="167"/>
      <c r="R389" s="170"/>
      <c r="T389" s="171"/>
      <c r="U389" s="167"/>
      <c r="V389" s="167"/>
      <c r="W389" s="167"/>
      <c r="X389" s="167"/>
      <c r="Y389" s="167"/>
      <c r="Z389" s="167"/>
      <c r="AA389" s="172"/>
      <c r="AT389" s="173" t="s">
        <v>269</v>
      </c>
      <c r="AU389" s="173" t="s">
        <v>90</v>
      </c>
      <c r="AV389" s="165" t="s">
        <v>90</v>
      </c>
      <c r="AW389" s="165" t="s">
        <v>32</v>
      </c>
      <c r="AX389" s="165" t="s">
        <v>75</v>
      </c>
      <c r="AY389" s="173" t="s">
        <v>148</v>
      </c>
    </row>
    <row r="390" spans="2:51" s="165" customFormat="1" ht="22.5" customHeight="1">
      <c r="B390" s="166"/>
      <c r="C390" s="167"/>
      <c r="D390" s="167"/>
      <c r="E390" s="168"/>
      <c r="F390" s="296" t="s">
        <v>574</v>
      </c>
      <c r="G390" s="296"/>
      <c r="H390" s="296"/>
      <c r="I390" s="296"/>
      <c r="J390" s="167"/>
      <c r="K390" s="169">
        <v>39</v>
      </c>
      <c r="L390" s="167"/>
      <c r="M390" s="167"/>
      <c r="N390" s="167"/>
      <c r="O390" s="167"/>
      <c r="P390" s="167"/>
      <c r="Q390" s="167"/>
      <c r="R390" s="170"/>
      <c r="T390" s="171"/>
      <c r="U390" s="167"/>
      <c r="V390" s="167"/>
      <c r="W390" s="167"/>
      <c r="X390" s="167"/>
      <c r="Y390" s="167"/>
      <c r="Z390" s="167"/>
      <c r="AA390" s="172"/>
      <c r="AT390" s="173" t="s">
        <v>269</v>
      </c>
      <c r="AU390" s="173" t="s">
        <v>90</v>
      </c>
      <c r="AV390" s="165" t="s">
        <v>90</v>
      </c>
      <c r="AW390" s="165" t="s">
        <v>32</v>
      </c>
      <c r="AX390" s="165" t="s">
        <v>75</v>
      </c>
      <c r="AY390" s="173" t="s">
        <v>148</v>
      </c>
    </row>
    <row r="391" spans="2:51" s="165" customFormat="1" ht="22.5" customHeight="1">
      <c r="B391" s="166"/>
      <c r="C391" s="167"/>
      <c r="D391" s="167"/>
      <c r="E391" s="168"/>
      <c r="F391" s="296" t="s">
        <v>575</v>
      </c>
      <c r="G391" s="296"/>
      <c r="H391" s="296"/>
      <c r="I391" s="296"/>
      <c r="J391" s="167"/>
      <c r="K391" s="169">
        <v>-5.688</v>
      </c>
      <c r="L391" s="167"/>
      <c r="M391" s="167"/>
      <c r="N391" s="167"/>
      <c r="O391" s="167"/>
      <c r="P391" s="167"/>
      <c r="Q391" s="167"/>
      <c r="R391" s="170"/>
      <c r="T391" s="171"/>
      <c r="U391" s="167"/>
      <c r="V391" s="167"/>
      <c r="W391" s="167"/>
      <c r="X391" s="167"/>
      <c r="Y391" s="167"/>
      <c r="Z391" s="167"/>
      <c r="AA391" s="172"/>
      <c r="AT391" s="173" t="s">
        <v>269</v>
      </c>
      <c r="AU391" s="173" t="s">
        <v>90</v>
      </c>
      <c r="AV391" s="165" t="s">
        <v>90</v>
      </c>
      <c r="AW391" s="165" t="s">
        <v>32</v>
      </c>
      <c r="AX391" s="165" t="s">
        <v>75</v>
      </c>
      <c r="AY391" s="173" t="s">
        <v>148</v>
      </c>
    </row>
    <row r="392" spans="2:51" s="165" customFormat="1" ht="22.5" customHeight="1">
      <c r="B392" s="166"/>
      <c r="C392" s="167"/>
      <c r="D392" s="167"/>
      <c r="E392" s="168"/>
      <c r="F392" s="296" t="s">
        <v>576</v>
      </c>
      <c r="G392" s="296"/>
      <c r="H392" s="296"/>
      <c r="I392" s="296"/>
      <c r="J392" s="167"/>
      <c r="K392" s="169">
        <v>1.112</v>
      </c>
      <c r="L392" s="167"/>
      <c r="M392" s="167"/>
      <c r="N392" s="167"/>
      <c r="O392" s="167"/>
      <c r="P392" s="167"/>
      <c r="Q392" s="167"/>
      <c r="R392" s="170"/>
      <c r="T392" s="171"/>
      <c r="U392" s="167"/>
      <c r="V392" s="167"/>
      <c r="W392" s="167"/>
      <c r="X392" s="167"/>
      <c r="Y392" s="167"/>
      <c r="Z392" s="167"/>
      <c r="AA392" s="172"/>
      <c r="AT392" s="173" t="s">
        <v>269</v>
      </c>
      <c r="AU392" s="173" t="s">
        <v>90</v>
      </c>
      <c r="AV392" s="165" t="s">
        <v>90</v>
      </c>
      <c r="AW392" s="165" t="s">
        <v>32</v>
      </c>
      <c r="AX392" s="165" t="s">
        <v>75</v>
      </c>
      <c r="AY392" s="173" t="s">
        <v>148</v>
      </c>
    </row>
    <row r="393" spans="2:51" s="165" customFormat="1" ht="22.5" customHeight="1">
      <c r="B393" s="166"/>
      <c r="C393" s="167"/>
      <c r="D393" s="167"/>
      <c r="E393" s="168"/>
      <c r="F393" s="296" t="s">
        <v>577</v>
      </c>
      <c r="G393" s="296"/>
      <c r="H393" s="296"/>
      <c r="I393" s="296"/>
      <c r="J393" s="167"/>
      <c r="K393" s="169">
        <v>0.77</v>
      </c>
      <c r="L393" s="167"/>
      <c r="M393" s="167"/>
      <c r="N393" s="167"/>
      <c r="O393" s="167"/>
      <c r="P393" s="167"/>
      <c r="Q393" s="167"/>
      <c r="R393" s="170"/>
      <c r="T393" s="171"/>
      <c r="U393" s="167"/>
      <c r="V393" s="167"/>
      <c r="W393" s="167"/>
      <c r="X393" s="167"/>
      <c r="Y393" s="167"/>
      <c r="Z393" s="167"/>
      <c r="AA393" s="172"/>
      <c r="AT393" s="173" t="s">
        <v>269</v>
      </c>
      <c r="AU393" s="173" t="s">
        <v>90</v>
      </c>
      <c r="AV393" s="165" t="s">
        <v>90</v>
      </c>
      <c r="AW393" s="165" t="s">
        <v>32</v>
      </c>
      <c r="AX393" s="165" t="s">
        <v>75</v>
      </c>
      <c r="AY393" s="173" t="s">
        <v>148</v>
      </c>
    </row>
    <row r="394" spans="2:51" s="165" customFormat="1" ht="22.5" customHeight="1">
      <c r="B394" s="166"/>
      <c r="C394" s="167"/>
      <c r="D394" s="167"/>
      <c r="E394" s="168"/>
      <c r="F394" s="296" t="s">
        <v>578</v>
      </c>
      <c r="G394" s="296"/>
      <c r="H394" s="296"/>
      <c r="I394" s="296"/>
      <c r="J394" s="167"/>
      <c r="K394" s="169">
        <v>1.836</v>
      </c>
      <c r="L394" s="167"/>
      <c r="M394" s="167"/>
      <c r="N394" s="167"/>
      <c r="O394" s="167"/>
      <c r="P394" s="167"/>
      <c r="Q394" s="167"/>
      <c r="R394" s="170"/>
      <c r="T394" s="171"/>
      <c r="U394" s="167"/>
      <c r="V394" s="167"/>
      <c r="W394" s="167"/>
      <c r="X394" s="167"/>
      <c r="Y394" s="167"/>
      <c r="Z394" s="167"/>
      <c r="AA394" s="172"/>
      <c r="AT394" s="173" t="s">
        <v>269</v>
      </c>
      <c r="AU394" s="173" t="s">
        <v>90</v>
      </c>
      <c r="AV394" s="165" t="s">
        <v>90</v>
      </c>
      <c r="AW394" s="165" t="s">
        <v>32</v>
      </c>
      <c r="AX394" s="165" t="s">
        <v>75</v>
      </c>
      <c r="AY394" s="173" t="s">
        <v>148</v>
      </c>
    </row>
    <row r="395" spans="2:51" s="165" customFormat="1" ht="22.5" customHeight="1">
      <c r="B395" s="166"/>
      <c r="C395" s="167"/>
      <c r="D395" s="167"/>
      <c r="E395" s="168"/>
      <c r="F395" s="296" t="s">
        <v>579</v>
      </c>
      <c r="G395" s="296"/>
      <c r="H395" s="296"/>
      <c r="I395" s="296"/>
      <c r="J395" s="167"/>
      <c r="K395" s="169">
        <v>23.623</v>
      </c>
      <c r="L395" s="167"/>
      <c r="M395" s="167"/>
      <c r="N395" s="167"/>
      <c r="O395" s="167"/>
      <c r="P395" s="167"/>
      <c r="Q395" s="167"/>
      <c r="R395" s="170"/>
      <c r="T395" s="171"/>
      <c r="U395" s="167"/>
      <c r="V395" s="167"/>
      <c r="W395" s="167"/>
      <c r="X395" s="167"/>
      <c r="Y395" s="167"/>
      <c r="Z395" s="167"/>
      <c r="AA395" s="172"/>
      <c r="AT395" s="173" t="s">
        <v>269</v>
      </c>
      <c r="AU395" s="173" t="s">
        <v>90</v>
      </c>
      <c r="AV395" s="165" t="s">
        <v>90</v>
      </c>
      <c r="AW395" s="165" t="s">
        <v>32</v>
      </c>
      <c r="AX395" s="165" t="s">
        <v>75</v>
      </c>
      <c r="AY395" s="173" t="s">
        <v>148</v>
      </c>
    </row>
    <row r="396" spans="2:51" s="165" customFormat="1" ht="22.5" customHeight="1">
      <c r="B396" s="166"/>
      <c r="C396" s="167"/>
      <c r="D396" s="167"/>
      <c r="E396" s="168"/>
      <c r="F396" s="296" t="s">
        <v>580</v>
      </c>
      <c r="G396" s="296"/>
      <c r="H396" s="296"/>
      <c r="I396" s="296"/>
      <c r="J396" s="167"/>
      <c r="K396" s="169">
        <v>-6.861</v>
      </c>
      <c r="L396" s="167"/>
      <c r="M396" s="167"/>
      <c r="N396" s="167"/>
      <c r="O396" s="167"/>
      <c r="P396" s="167"/>
      <c r="Q396" s="167"/>
      <c r="R396" s="170"/>
      <c r="T396" s="171"/>
      <c r="U396" s="167"/>
      <c r="V396" s="167"/>
      <c r="W396" s="167"/>
      <c r="X396" s="167"/>
      <c r="Y396" s="167"/>
      <c r="Z396" s="167"/>
      <c r="AA396" s="172"/>
      <c r="AT396" s="173" t="s">
        <v>269</v>
      </c>
      <c r="AU396" s="173" t="s">
        <v>90</v>
      </c>
      <c r="AV396" s="165" t="s">
        <v>90</v>
      </c>
      <c r="AW396" s="165" t="s">
        <v>32</v>
      </c>
      <c r="AX396" s="165" t="s">
        <v>75</v>
      </c>
      <c r="AY396" s="173" t="s">
        <v>148</v>
      </c>
    </row>
    <row r="397" spans="2:51" s="165" customFormat="1" ht="22.5" customHeight="1">
      <c r="B397" s="166"/>
      <c r="C397" s="167"/>
      <c r="D397" s="167"/>
      <c r="E397" s="168"/>
      <c r="F397" s="296" t="s">
        <v>581</v>
      </c>
      <c r="G397" s="296"/>
      <c r="H397" s="296"/>
      <c r="I397" s="296"/>
      <c r="J397" s="167"/>
      <c r="K397" s="169">
        <v>0.8</v>
      </c>
      <c r="L397" s="167"/>
      <c r="M397" s="167"/>
      <c r="N397" s="167"/>
      <c r="O397" s="167"/>
      <c r="P397" s="167"/>
      <c r="Q397" s="167"/>
      <c r="R397" s="170"/>
      <c r="T397" s="171"/>
      <c r="U397" s="167"/>
      <c r="V397" s="167"/>
      <c r="W397" s="167"/>
      <c r="X397" s="167"/>
      <c r="Y397" s="167"/>
      <c r="Z397" s="167"/>
      <c r="AA397" s="172"/>
      <c r="AT397" s="173" t="s">
        <v>269</v>
      </c>
      <c r="AU397" s="173" t="s">
        <v>90</v>
      </c>
      <c r="AV397" s="165" t="s">
        <v>90</v>
      </c>
      <c r="AW397" s="165" t="s">
        <v>32</v>
      </c>
      <c r="AX397" s="165" t="s">
        <v>75</v>
      </c>
      <c r="AY397" s="173" t="s">
        <v>148</v>
      </c>
    </row>
    <row r="398" spans="2:51" s="165" customFormat="1" ht="22.5" customHeight="1">
      <c r="B398" s="166"/>
      <c r="C398" s="167"/>
      <c r="D398" s="167"/>
      <c r="E398" s="168"/>
      <c r="F398" s="296" t="s">
        <v>582</v>
      </c>
      <c r="G398" s="296"/>
      <c r="H398" s="296"/>
      <c r="I398" s="296"/>
      <c r="J398" s="167"/>
      <c r="K398" s="169">
        <v>1.504</v>
      </c>
      <c r="L398" s="167"/>
      <c r="M398" s="167"/>
      <c r="N398" s="167"/>
      <c r="O398" s="167"/>
      <c r="P398" s="167"/>
      <c r="Q398" s="167"/>
      <c r="R398" s="170"/>
      <c r="T398" s="171"/>
      <c r="U398" s="167"/>
      <c r="V398" s="167"/>
      <c r="W398" s="167"/>
      <c r="X398" s="167"/>
      <c r="Y398" s="167"/>
      <c r="Z398" s="167"/>
      <c r="AA398" s="172"/>
      <c r="AT398" s="173" t="s">
        <v>269</v>
      </c>
      <c r="AU398" s="173" t="s">
        <v>90</v>
      </c>
      <c r="AV398" s="165" t="s">
        <v>90</v>
      </c>
      <c r="AW398" s="165" t="s">
        <v>32</v>
      </c>
      <c r="AX398" s="165" t="s">
        <v>75</v>
      </c>
      <c r="AY398" s="173" t="s">
        <v>148</v>
      </c>
    </row>
    <row r="399" spans="2:51" s="165" customFormat="1" ht="22.5" customHeight="1">
      <c r="B399" s="166"/>
      <c r="C399" s="167"/>
      <c r="D399" s="167"/>
      <c r="E399" s="168"/>
      <c r="F399" s="296" t="s">
        <v>583</v>
      </c>
      <c r="G399" s="296"/>
      <c r="H399" s="296"/>
      <c r="I399" s="296"/>
      <c r="J399" s="167"/>
      <c r="K399" s="169">
        <v>1.25</v>
      </c>
      <c r="L399" s="167"/>
      <c r="M399" s="167"/>
      <c r="N399" s="167"/>
      <c r="O399" s="167"/>
      <c r="P399" s="167"/>
      <c r="Q399" s="167"/>
      <c r="R399" s="170"/>
      <c r="T399" s="171"/>
      <c r="U399" s="167"/>
      <c r="V399" s="167"/>
      <c r="W399" s="167"/>
      <c r="X399" s="167"/>
      <c r="Y399" s="167"/>
      <c r="Z399" s="167"/>
      <c r="AA399" s="172"/>
      <c r="AT399" s="173" t="s">
        <v>269</v>
      </c>
      <c r="AU399" s="173" t="s">
        <v>90</v>
      </c>
      <c r="AV399" s="165" t="s">
        <v>90</v>
      </c>
      <c r="AW399" s="165" t="s">
        <v>32</v>
      </c>
      <c r="AX399" s="165" t="s">
        <v>75</v>
      </c>
      <c r="AY399" s="173" t="s">
        <v>148</v>
      </c>
    </row>
    <row r="400" spans="2:51" s="165" customFormat="1" ht="22.5" customHeight="1">
      <c r="B400" s="166"/>
      <c r="C400" s="167"/>
      <c r="D400" s="167"/>
      <c r="E400" s="168"/>
      <c r="F400" s="296" t="s">
        <v>584</v>
      </c>
      <c r="G400" s="296"/>
      <c r="H400" s="296"/>
      <c r="I400" s="296"/>
      <c r="J400" s="167"/>
      <c r="K400" s="169">
        <v>19.25</v>
      </c>
      <c r="L400" s="167"/>
      <c r="M400" s="167"/>
      <c r="N400" s="167"/>
      <c r="O400" s="167"/>
      <c r="P400" s="167"/>
      <c r="Q400" s="167"/>
      <c r="R400" s="170"/>
      <c r="T400" s="171"/>
      <c r="U400" s="167"/>
      <c r="V400" s="167"/>
      <c r="W400" s="167"/>
      <c r="X400" s="167"/>
      <c r="Y400" s="167"/>
      <c r="Z400" s="167"/>
      <c r="AA400" s="172"/>
      <c r="AT400" s="173" t="s">
        <v>269</v>
      </c>
      <c r="AU400" s="173" t="s">
        <v>90</v>
      </c>
      <c r="AV400" s="165" t="s">
        <v>90</v>
      </c>
      <c r="AW400" s="165" t="s">
        <v>32</v>
      </c>
      <c r="AX400" s="165" t="s">
        <v>75</v>
      </c>
      <c r="AY400" s="173" t="s">
        <v>148</v>
      </c>
    </row>
    <row r="401" spans="2:51" s="165" customFormat="1" ht="22.5" customHeight="1">
      <c r="B401" s="166"/>
      <c r="C401" s="167"/>
      <c r="D401" s="167"/>
      <c r="E401" s="168"/>
      <c r="F401" s="296" t="s">
        <v>585</v>
      </c>
      <c r="G401" s="296"/>
      <c r="H401" s="296"/>
      <c r="I401" s="296"/>
      <c r="J401" s="167"/>
      <c r="K401" s="169">
        <v>-5.132</v>
      </c>
      <c r="L401" s="167"/>
      <c r="M401" s="167"/>
      <c r="N401" s="167"/>
      <c r="O401" s="167"/>
      <c r="P401" s="167"/>
      <c r="Q401" s="167"/>
      <c r="R401" s="170"/>
      <c r="T401" s="171"/>
      <c r="U401" s="167"/>
      <c r="V401" s="167"/>
      <c r="W401" s="167"/>
      <c r="X401" s="167"/>
      <c r="Y401" s="167"/>
      <c r="Z401" s="167"/>
      <c r="AA401" s="172"/>
      <c r="AT401" s="173" t="s">
        <v>269</v>
      </c>
      <c r="AU401" s="173" t="s">
        <v>90</v>
      </c>
      <c r="AV401" s="165" t="s">
        <v>90</v>
      </c>
      <c r="AW401" s="165" t="s">
        <v>32</v>
      </c>
      <c r="AX401" s="165" t="s">
        <v>75</v>
      </c>
      <c r="AY401" s="173" t="s">
        <v>148</v>
      </c>
    </row>
    <row r="402" spans="2:51" s="165" customFormat="1" ht="22.5" customHeight="1">
      <c r="B402" s="166"/>
      <c r="C402" s="167"/>
      <c r="D402" s="167"/>
      <c r="E402" s="168"/>
      <c r="F402" s="296" t="s">
        <v>586</v>
      </c>
      <c r="G402" s="296"/>
      <c r="H402" s="296"/>
      <c r="I402" s="296"/>
      <c r="J402" s="167"/>
      <c r="K402" s="169">
        <v>5.513</v>
      </c>
      <c r="L402" s="167"/>
      <c r="M402" s="167"/>
      <c r="N402" s="167"/>
      <c r="O402" s="167"/>
      <c r="P402" s="167"/>
      <c r="Q402" s="167"/>
      <c r="R402" s="170"/>
      <c r="T402" s="171"/>
      <c r="U402" s="167"/>
      <c r="V402" s="167"/>
      <c r="W402" s="167"/>
      <c r="X402" s="167"/>
      <c r="Y402" s="167"/>
      <c r="Z402" s="167"/>
      <c r="AA402" s="172"/>
      <c r="AT402" s="173" t="s">
        <v>269</v>
      </c>
      <c r="AU402" s="173" t="s">
        <v>90</v>
      </c>
      <c r="AV402" s="165" t="s">
        <v>90</v>
      </c>
      <c r="AW402" s="165" t="s">
        <v>32</v>
      </c>
      <c r="AX402" s="165" t="s">
        <v>75</v>
      </c>
      <c r="AY402" s="173" t="s">
        <v>148</v>
      </c>
    </row>
    <row r="403" spans="2:51" s="165" customFormat="1" ht="22.5" customHeight="1">
      <c r="B403" s="166"/>
      <c r="C403" s="167"/>
      <c r="D403" s="167"/>
      <c r="E403" s="168"/>
      <c r="F403" s="296" t="s">
        <v>331</v>
      </c>
      <c r="G403" s="296"/>
      <c r="H403" s="296"/>
      <c r="I403" s="296"/>
      <c r="J403" s="167"/>
      <c r="K403" s="169">
        <v>-1.773</v>
      </c>
      <c r="L403" s="167"/>
      <c r="M403" s="167"/>
      <c r="N403" s="167"/>
      <c r="O403" s="167"/>
      <c r="P403" s="167"/>
      <c r="Q403" s="167"/>
      <c r="R403" s="170"/>
      <c r="T403" s="171"/>
      <c r="U403" s="167"/>
      <c r="V403" s="167"/>
      <c r="W403" s="167"/>
      <c r="X403" s="167"/>
      <c r="Y403" s="167"/>
      <c r="Z403" s="167"/>
      <c r="AA403" s="172"/>
      <c r="AT403" s="173" t="s">
        <v>269</v>
      </c>
      <c r="AU403" s="173" t="s">
        <v>90</v>
      </c>
      <c r="AV403" s="165" t="s">
        <v>90</v>
      </c>
      <c r="AW403" s="165" t="s">
        <v>32</v>
      </c>
      <c r="AX403" s="165" t="s">
        <v>75</v>
      </c>
      <c r="AY403" s="173" t="s">
        <v>148</v>
      </c>
    </row>
    <row r="404" spans="2:51" s="165" customFormat="1" ht="22.5" customHeight="1">
      <c r="B404" s="166"/>
      <c r="C404" s="167"/>
      <c r="D404" s="167"/>
      <c r="E404" s="168"/>
      <c r="F404" s="296" t="s">
        <v>587</v>
      </c>
      <c r="G404" s="296"/>
      <c r="H404" s="296"/>
      <c r="I404" s="296"/>
      <c r="J404" s="167"/>
      <c r="K404" s="169">
        <v>32.375</v>
      </c>
      <c r="L404" s="167"/>
      <c r="M404" s="167"/>
      <c r="N404" s="167"/>
      <c r="O404" s="167"/>
      <c r="P404" s="167"/>
      <c r="Q404" s="167"/>
      <c r="R404" s="170"/>
      <c r="T404" s="171"/>
      <c r="U404" s="167"/>
      <c r="V404" s="167"/>
      <c r="W404" s="167"/>
      <c r="X404" s="167"/>
      <c r="Y404" s="167"/>
      <c r="Z404" s="167"/>
      <c r="AA404" s="172"/>
      <c r="AT404" s="173" t="s">
        <v>269</v>
      </c>
      <c r="AU404" s="173" t="s">
        <v>90</v>
      </c>
      <c r="AV404" s="165" t="s">
        <v>90</v>
      </c>
      <c r="AW404" s="165" t="s">
        <v>32</v>
      </c>
      <c r="AX404" s="165" t="s">
        <v>75</v>
      </c>
      <c r="AY404" s="173" t="s">
        <v>148</v>
      </c>
    </row>
    <row r="405" spans="2:51" s="165" customFormat="1" ht="22.5" customHeight="1">
      <c r="B405" s="166"/>
      <c r="C405" s="167"/>
      <c r="D405" s="167"/>
      <c r="E405" s="168"/>
      <c r="F405" s="296" t="s">
        <v>588</v>
      </c>
      <c r="G405" s="296"/>
      <c r="H405" s="296"/>
      <c r="I405" s="296"/>
      <c r="J405" s="167"/>
      <c r="K405" s="169">
        <v>-6.856</v>
      </c>
      <c r="L405" s="167"/>
      <c r="M405" s="167"/>
      <c r="N405" s="167"/>
      <c r="O405" s="167"/>
      <c r="P405" s="167"/>
      <c r="Q405" s="167"/>
      <c r="R405" s="170"/>
      <c r="T405" s="171"/>
      <c r="U405" s="167"/>
      <c r="V405" s="167"/>
      <c r="W405" s="167"/>
      <c r="X405" s="167"/>
      <c r="Y405" s="167"/>
      <c r="Z405" s="167"/>
      <c r="AA405" s="172"/>
      <c r="AT405" s="173" t="s">
        <v>269</v>
      </c>
      <c r="AU405" s="173" t="s">
        <v>90</v>
      </c>
      <c r="AV405" s="165" t="s">
        <v>90</v>
      </c>
      <c r="AW405" s="165" t="s">
        <v>32</v>
      </c>
      <c r="AX405" s="165" t="s">
        <v>75</v>
      </c>
      <c r="AY405" s="173" t="s">
        <v>148</v>
      </c>
    </row>
    <row r="406" spans="2:51" s="165" customFormat="1" ht="22.5" customHeight="1">
      <c r="B406" s="166"/>
      <c r="C406" s="167"/>
      <c r="D406" s="167"/>
      <c r="E406" s="168"/>
      <c r="F406" s="296" t="s">
        <v>589</v>
      </c>
      <c r="G406" s="296"/>
      <c r="H406" s="296"/>
      <c r="I406" s="296"/>
      <c r="J406" s="167"/>
      <c r="K406" s="169">
        <v>1.7000000000000002</v>
      </c>
      <c r="L406" s="167"/>
      <c r="M406" s="167"/>
      <c r="N406" s="167"/>
      <c r="O406" s="167"/>
      <c r="P406" s="167"/>
      <c r="Q406" s="167"/>
      <c r="R406" s="170"/>
      <c r="T406" s="171"/>
      <c r="U406" s="167"/>
      <c r="V406" s="167"/>
      <c r="W406" s="167"/>
      <c r="X406" s="167"/>
      <c r="Y406" s="167"/>
      <c r="Z406" s="167"/>
      <c r="AA406" s="172"/>
      <c r="AT406" s="173" t="s">
        <v>269</v>
      </c>
      <c r="AU406" s="173" t="s">
        <v>90</v>
      </c>
      <c r="AV406" s="165" t="s">
        <v>90</v>
      </c>
      <c r="AW406" s="165" t="s">
        <v>32</v>
      </c>
      <c r="AX406" s="165" t="s">
        <v>75</v>
      </c>
      <c r="AY406" s="173" t="s">
        <v>148</v>
      </c>
    </row>
    <row r="407" spans="2:51" s="165" customFormat="1" ht="22.5" customHeight="1">
      <c r="B407" s="166"/>
      <c r="C407" s="167"/>
      <c r="D407" s="167"/>
      <c r="E407" s="168"/>
      <c r="F407" s="296" t="s">
        <v>590</v>
      </c>
      <c r="G407" s="296"/>
      <c r="H407" s="296"/>
      <c r="I407" s="296"/>
      <c r="J407" s="167"/>
      <c r="K407" s="169">
        <v>34.625</v>
      </c>
      <c r="L407" s="167"/>
      <c r="M407" s="167"/>
      <c r="N407" s="167"/>
      <c r="O407" s="167"/>
      <c r="P407" s="167"/>
      <c r="Q407" s="167"/>
      <c r="R407" s="170"/>
      <c r="T407" s="171"/>
      <c r="U407" s="167"/>
      <c r="V407" s="167"/>
      <c r="W407" s="167"/>
      <c r="X407" s="167"/>
      <c r="Y407" s="167"/>
      <c r="Z407" s="167"/>
      <c r="AA407" s="172"/>
      <c r="AT407" s="173" t="s">
        <v>269</v>
      </c>
      <c r="AU407" s="173" t="s">
        <v>90</v>
      </c>
      <c r="AV407" s="165" t="s">
        <v>90</v>
      </c>
      <c r="AW407" s="165" t="s">
        <v>32</v>
      </c>
      <c r="AX407" s="165" t="s">
        <v>75</v>
      </c>
      <c r="AY407" s="173" t="s">
        <v>148</v>
      </c>
    </row>
    <row r="408" spans="2:51" s="165" customFormat="1" ht="22.5" customHeight="1">
      <c r="B408" s="166"/>
      <c r="C408" s="167"/>
      <c r="D408" s="167"/>
      <c r="E408" s="168"/>
      <c r="F408" s="296" t="s">
        <v>591</v>
      </c>
      <c r="G408" s="296"/>
      <c r="H408" s="296"/>
      <c r="I408" s="296"/>
      <c r="J408" s="167"/>
      <c r="K408" s="169">
        <v>-3.136</v>
      </c>
      <c r="L408" s="167"/>
      <c r="M408" s="167"/>
      <c r="N408" s="167"/>
      <c r="O408" s="167"/>
      <c r="P408" s="167"/>
      <c r="Q408" s="167"/>
      <c r="R408" s="170"/>
      <c r="T408" s="171"/>
      <c r="U408" s="167"/>
      <c r="V408" s="167"/>
      <c r="W408" s="167"/>
      <c r="X408" s="167"/>
      <c r="Y408" s="167"/>
      <c r="Z408" s="167"/>
      <c r="AA408" s="172"/>
      <c r="AT408" s="173" t="s">
        <v>269</v>
      </c>
      <c r="AU408" s="173" t="s">
        <v>90</v>
      </c>
      <c r="AV408" s="165" t="s">
        <v>90</v>
      </c>
      <c r="AW408" s="165" t="s">
        <v>32</v>
      </c>
      <c r="AX408" s="165" t="s">
        <v>75</v>
      </c>
      <c r="AY408" s="173" t="s">
        <v>148</v>
      </c>
    </row>
    <row r="409" spans="2:51" s="165" customFormat="1" ht="22.5" customHeight="1">
      <c r="B409" s="166"/>
      <c r="C409" s="167"/>
      <c r="D409" s="167"/>
      <c r="E409" s="168"/>
      <c r="F409" s="296" t="s">
        <v>592</v>
      </c>
      <c r="G409" s="296"/>
      <c r="H409" s="296"/>
      <c r="I409" s="296"/>
      <c r="J409" s="167"/>
      <c r="K409" s="169">
        <v>0.95</v>
      </c>
      <c r="L409" s="167"/>
      <c r="M409" s="167"/>
      <c r="N409" s="167"/>
      <c r="O409" s="167"/>
      <c r="P409" s="167"/>
      <c r="Q409" s="167"/>
      <c r="R409" s="170"/>
      <c r="T409" s="171"/>
      <c r="U409" s="167"/>
      <c r="V409" s="167"/>
      <c r="W409" s="167"/>
      <c r="X409" s="167"/>
      <c r="Y409" s="167"/>
      <c r="Z409" s="167"/>
      <c r="AA409" s="172"/>
      <c r="AT409" s="173" t="s">
        <v>269</v>
      </c>
      <c r="AU409" s="173" t="s">
        <v>90</v>
      </c>
      <c r="AV409" s="165" t="s">
        <v>90</v>
      </c>
      <c r="AW409" s="165" t="s">
        <v>32</v>
      </c>
      <c r="AX409" s="165" t="s">
        <v>75</v>
      </c>
      <c r="AY409" s="173" t="s">
        <v>148</v>
      </c>
    </row>
    <row r="410" spans="2:51" s="157" customFormat="1" ht="22.5" customHeight="1">
      <c r="B410" s="158"/>
      <c r="C410" s="159"/>
      <c r="D410" s="159"/>
      <c r="E410" s="160"/>
      <c r="F410" s="298" t="s">
        <v>593</v>
      </c>
      <c r="G410" s="298"/>
      <c r="H410" s="298"/>
      <c r="I410" s="298"/>
      <c r="J410" s="159"/>
      <c r="K410" s="160"/>
      <c r="L410" s="159"/>
      <c r="M410" s="159"/>
      <c r="N410" s="159"/>
      <c r="O410" s="159"/>
      <c r="P410" s="159"/>
      <c r="Q410" s="159"/>
      <c r="R410" s="161"/>
      <c r="T410" s="162"/>
      <c r="U410" s="159"/>
      <c r="V410" s="159"/>
      <c r="W410" s="159"/>
      <c r="X410" s="159"/>
      <c r="Y410" s="159"/>
      <c r="Z410" s="159"/>
      <c r="AA410" s="163"/>
      <c r="AT410" s="164" t="s">
        <v>269</v>
      </c>
      <c r="AU410" s="164" t="s">
        <v>90</v>
      </c>
      <c r="AV410" s="157" t="s">
        <v>83</v>
      </c>
      <c r="AW410" s="157" t="s">
        <v>32</v>
      </c>
      <c r="AX410" s="157" t="s">
        <v>75</v>
      </c>
      <c r="AY410" s="164" t="s">
        <v>148</v>
      </c>
    </row>
    <row r="411" spans="2:51" s="165" customFormat="1" ht="22.5" customHeight="1">
      <c r="B411" s="166"/>
      <c r="C411" s="167"/>
      <c r="D411" s="167"/>
      <c r="E411" s="168"/>
      <c r="F411" s="296" t="s">
        <v>594</v>
      </c>
      <c r="G411" s="296"/>
      <c r="H411" s="296"/>
      <c r="I411" s="296"/>
      <c r="J411" s="167"/>
      <c r="K411" s="169">
        <v>28.75</v>
      </c>
      <c r="L411" s="167"/>
      <c r="M411" s="167"/>
      <c r="N411" s="167"/>
      <c r="O411" s="167"/>
      <c r="P411" s="167"/>
      <c r="Q411" s="167"/>
      <c r="R411" s="170"/>
      <c r="T411" s="171"/>
      <c r="U411" s="167"/>
      <c r="V411" s="167"/>
      <c r="W411" s="167"/>
      <c r="X411" s="167"/>
      <c r="Y411" s="167"/>
      <c r="Z411" s="167"/>
      <c r="AA411" s="172"/>
      <c r="AT411" s="173" t="s">
        <v>269</v>
      </c>
      <c r="AU411" s="173" t="s">
        <v>90</v>
      </c>
      <c r="AV411" s="165" t="s">
        <v>90</v>
      </c>
      <c r="AW411" s="165" t="s">
        <v>32</v>
      </c>
      <c r="AX411" s="165" t="s">
        <v>75</v>
      </c>
      <c r="AY411" s="173" t="s">
        <v>148</v>
      </c>
    </row>
    <row r="412" spans="2:51" s="165" customFormat="1" ht="22.5" customHeight="1">
      <c r="B412" s="166"/>
      <c r="C412" s="167"/>
      <c r="D412" s="167"/>
      <c r="E412" s="168"/>
      <c r="F412" s="296" t="s">
        <v>595</v>
      </c>
      <c r="G412" s="296"/>
      <c r="H412" s="296"/>
      <c r="I412" s="296"/>
      <c r="J412" s="167"/>
      <c r="K412" s="169">
        <v>-6.25</v>
      </c>
      <c r="L412" s="167"/>
      <c r="M412" s="167"/>
      <c r="N412" s="167"/>
      <c r="O412" s="167"/>
      <c r="P412" s="167"/>
      <c r="Q412" s="167"/>
      <c r="R412" s="170"/>
      <c r="T412" s="171"/>
      <c r="U412" s="167"/>
      <c r="V412" s="167"/>
      <c r="W412" s="167"/>
      <c r="X412" s="167"/>
      <c r="Y412" s="167"/>
      <c r="Z412" s="167"/>
      <c r="AA412" s="172"/>
      <c r="AT412" s="173" t="s">
        <v>269</v>
      </c>
      <c r="AU412" s="173" t="s">
        <v>90</v>
      </c>
      <c r="AV412" s="165" t="s">
        <v>90</v>
      </c>
      <c r="AW412" s="165" t="s">
        <v>32</v>
      </c>
      <c r="AX412" s="165" t="s">
        <v>75</v>
      </c>
      <c r="AY412" s="173" t="s">
        <v>148</v>
      </c>
    </row>
    <row r="413" spans="2:51" s="165" customFormat="1" ht="22.5" customHeight="1">
      <c r="B413" s="166"/>
      <c r="C413" s="167"/>
      <c r="D413" s="167"/>
      <c r="E413" s="168"/>
      <c r="F413" s="296" t="s">
        <v>596</v>
      </c>
      <c r="G413" s="296"/>
      <c r="H413" s="296"/>
      <c r="I413" s="296"/>
      <c r="J413" s="167"/>
      <c r="K413" s="169">
        <v>2.75</v>
      </c>
      <c r="L413" s="167"/>
      <c r="M413" s="167"/>
      <c r="N413" s="167"/>
      <c r="O413" s="167"/>
      <c r="P413" s="167"/>
      <c r="Q413" s="167"/>
      <c r="R413" s="170"/>
      <c r="T413" s="171"/>
      <c r="U413" s="167"/>
      <c r="V413" s="167"/>
      <c r="W413" s="167"/>
      <c r="X413" s="167"/>
      <c r="Y413" s="167"/>
      <c r="Z413" s="167"/>
      <c r="AA413" s="172"/>
      <c r="AT413" s="173" t="s">
        <v>269</v>
      </c>
      <c r="AU413" s="173" t="s">
        <v>90</v>
      </c>
      <c r="AV413" s="165" t="s">
        <v>90</v>
      </c>
      <c r="AW413" s="165" t="s">
        <v>32</v>
      </c>
      <c r="AX413" s="165" t="s">
        <v>75</v>
      </c>
      <c r="AY413" s="173" t="s">
        <v>148</v>
      </c>
    </row>
    <row r="414" spans="2:51" s="183" customFormat="1" ht="22.5" customHeight="1">
      <c r="B414" s="184"/>
      <c r="C414" s="185"/>
      <c r="D414" s="185"/>
      <c r="E414" s="186"/>
      <c r="F414" s="299" t="s">
        <v>281</v>
      </c>
      <c r="G414" s="299"/>
      <c r="H414" s="299"/>
      <c r="I414" s="299"/>
      <c r="J414" s="185"/>
      <c r="K414" s="187">
        <v>332.11</v>
      </c>
      <c r="L414" s="185"/>
      <c r="M414" s="185"/>
      <c r="N414" s="185"/>
      <c r="O414" s="185"/>
      <c r="P414" s="185"/>
      <c r="Q414" s="185"/>
      <c r="R414" s="188"/>
      <c r="T414" s="189"/>
      <c r="U414" s="185"/>
      <c r="V414" s="185"/>
      <c r="W414" s="185"/>
      <c r="X414" s="185"/>
      <c r="Y414" s="185"/>
      <c r="Z414" s="185"/>
      <c r="AA414" s="190"/>
      <c r="AT414" s="191" t="s">
        <v>269</v>
      </c>
      <c r="AU414" s="191" t="s">
        <v>90</v>
      </c>
      <c r="AV414" s="183" t="s">
        <v>147</v>
      </c>
      <c r="AW414" s="183" t="s">
        <v>32</v>
      </c>
      <c r="AX414" s="183" t="s">
        <v>83</v>
      </c>
      <c r="AY414" s="191" t="s">
        <v>148</v>
      </c>
    </row>
    <row r="415" spans="2:65" s="23" customFormat="1" ht="31.5" customHeight="1">
      <c r="B415" s="146"/>
      <c r="C415" s="147" t="s">
        <v>597</v>
      </c>
      <c r="D415" s="147" t="s">
        <v>149</v>
      </c>
      <c r="E415" s="148" t="s">
        <v>598</v>
      </c>
      <c r="F415" s="291" t="s">
        <v>599</v>
      </c>
      <c r="G415" s="291"/>
      <c r="H415" s="291"/>
      <c r="I415" s="291"/>
      <c r="J415" s="149" t="s">
        <v>172</v>
      </c>
      <c r="K415" s="150">
        <v>176.269</v>
      </c>
      <c r="L415" s="292"/>
      <c r="M415" s="292"/>
      <c r="N415" s="292">
        <f>ROUND(L415*K415,2)</f>
        <v>0</v>
      </c>
      <c r="O415" s="292"/>
      <c r="P415" s="292"/>
      <c r="Q415" s="292"/>
      <c r="R415" s="151"/>
      <c r="T415" s="152"/>
      <c r="U415" s="34" t="s">
        <v>40</v>
      </c>
      <c r="V415" s="153">
        <v>0.34400000000000003</v>
      </c>
      <c r="W415" s="153">
        <f>V415*K415</f>
        <v>60.63653600000001</v>
      </c>
      <c r="X415" s="153">
        <v>0.017</v>
      </c>
      <c r="Y415" s="153">
        <f>X415*K415</f>
        <v>2.996573</v>
      </c>
      <c r="Z415" s="153">
        <v>0</v>
      </c>
      <c r="AA415" s="154">
        <f>Z415*K415</f>
        <v>0</v>
      </c>
      <c r="AR415" s="9" t="s">
        <v>147</v>
      </c>
      <c r="AT415" s="9" t="s">
        <v>149</v>
      </c>
      <c r="AU415" s="9" t="s">
        <v>90</v>
      </c>
      <c r="AY415" s="9" t="s">
        <v>148</v>
      </c>
      <c r="BE415" s="155">
        <f>IF(U415="základní",N415,0)</f>
        <v>0</v>
      </c>
      <c r="BF415" s="155">
        <f>IF(U415="snížená",N415,0)</f>
        <v>0</v>
      </c>
      <c r="BG415" s="155">
        <f>IF(U415="zákl. přenesená",N415,0)</f>
        <v>0</v>
      </c>
      <c r="BH415" s="155">
        <f>IF(U415="sníž. přenesená",N415,0)</f>
        <v>0</v>
      </c>
      <c r="BI415" s="155">
        <f>IF(U415="nulová",N415,0)</f>
        <v>0</v>
      </c>
      <c r="BJ415" s="9" t="s">
        <v>83</v>
      </c>
      <c r="BK415" s="155">
        <f>ROUND(L415*K415,2)</f>
        <v>0</v>
      </c>
      <c r="BL415" s="9" t="s">
        <v>147</v>
      </c>
      <c r="BM415" s="9" t="s">
        <v>600</v>
      </c>
    </row>
    <row r="416" spans="2:51" s="157" customFormat="1" ht="22.5" customHeight="1">
      <c r="B416" s="158"/>
      <c r="C416" s="159"/>
      <c r="D416" s="159"/>
      <c r="E416" s="160"/>
      <c r="F416" s="295" t="s">
        <v>320</v>
      </c>
      <c r="G416" s="295"/>
      <c r="H416" s="295"/>
      <c r="I416" s="295"/>
      <c r="J416" s="159"/>
      <c r="K416" s="160"/>
      <c r="L416" s="159"/>
      <c r="M416" s="159"/>
      <c r="N416" s="159"/>
      <c r="O416" s="159"/>
      <c r="P416" s="159"/>
      <c r="Q416" s="159"/>
      <c r="R416" s="161"/>
      <c r="T416" s="162"/>
      <c r="U416" s="159"/>
      <c r="V416" s="159"/>
      <c r="W416" s="159"/>
      <c r="X416" s="159"/>
      <c r="Y416" s="159"/>
      <c r="Z416" s="159"/>
      <c r="AA416" s="163"/>
      <c r="AT416" s="164" t="s">
        <v>269</v>
      </c>
      <c r="AU416" s="164" t="s">
        <v>90</v>
      </c>
      <c r="AV416" s="157" t="s">
        <v>83</v>
      </c>
      <c r="AW416" s="157" t="s">
        <v>32</v>
      </c>
      <c r="AX416" s="157" t="s">
        <v>75</v>
      </c>
      <c r="AY416" s="164" t="s">
        <v>148</v>
      </c>
    </row>
    <row r="417" spans="2:51" s="165" customFormat="1" ht="22.5" customHeight="1">
      <c r="B417" s="166"/>
      <c r="C417" s="167"/>
      <c r="D417" s="167"/>
      <c r="E417" s="168"/>
      <c r="F417" s="296" t="s">
        <v>601</v>
      </c>
      <c r="G417" s="296"/>
      <c r="H417" s="296"/>
      <c r="I417" s="296"/>
      <c r="J417" s="167"/>
      <c r="K417" s="169">
        <v>10.12</v>
      </c>
      <c r="L417" s="167"/>
      <c r="M417" s="167"/>
      <c r="N417" s="167"/>
      <c r="O417" s="167"/>
      <c r="P417" s="167"/>
      <c r="Q417" s="167"/>
      <c r="R417" s="170"/>
      <c r="T417" s="171"/>
      <c r="U417" s="167"/>
      <c r="V417" s="167"/>
      <c r="W417" s="167"/>
      <c r="X417" s="167"/>
      <c r="Y417" s="167"/>
      <c r="Z417" s="167"/>
      <c r="AA417" s="172"/>
      <c r="AT417" s="173" t="s">
        <v>269</v>
      </c>
      <c r="AU417" s="173" t="s">
        <v>90</v>
      </c>
      <c r="AV417" s="165" t="s">
        <v>90</v>
      </c>
      <c r="AW417" s="165" t="s">
        <v>32</v>
      </c>
      <c r="AX417" s="165" t="s">
        <v>75</v>
      </c>
      <c r="AY417" s="173" t="s">
        <v>148</v>
      </c>
    </row>
    <row r="418" spans="2:51" s="165" customFormat="1" ht="22.5" customHeight="1">
      <c r="B418" s="166"/>
      <c r="C418" s="167"/>
      <c r="D418" s="167"/>
      <c r="E418" s="168"/>
      <c r="F418" s="296" t="s">
        <v>602</v>
      </c>
      <c r="G418" s="296"/>
      <c r="H418" s="296"/>
      <c r="I418" s="296"/>
      <c r="J418" s="167"/>
      <c r="K418" s="169">
        <v>16.392</v>
      </c>
      <c r="L418" s="167"/>
      <c r="M418" s="167"/>
      <c r="N418" s="167"/>
      <c r="O418" s="167"/>
      <c r="P418" s="167"/>
      <c r="Q418" s="167"/>
      <c r="R418" s="170"/>
      <c r="T418" s="171"/>
      <c r="U418" s="167"/>
      <c r="V418" s="167"/>
      <c r="W418" s="167"/>
      <c r="X418" s="167"/>
      <c r="Y418" s="167"/>
      <c r="Z418" s="167"/>
      <c r="AA418" s="172"/>
      <c r="AT418" s="173" t="s">
        <v>269</v>
      </c>
      <c r="AU418" s="173" t="s">
        <v>90</v>
      </c>
      <c r="AV418" s="165" t="s">
        <v>90</v>
      </c>
      <c r="AW418" s="165" t="s">
        <v>32</v>
      </c>
      <c r="AX418" s="165" t="s">
        <v>75</v>
      </c>
      <c r="AY418" s="173" t="s">
        <v>148</v>
      </c>
    </row>
    <row r="419" spans="2:51" s="165" customFormat="1" ht="22.5" customHeight="1">
      <c r="B419" s="166"/>
      <c r="C419" s="167"/>
      <c r="D419" s="167"/>
      <c r="E419" s="168"/>
      <c r="F419" s="296" t="s">
        <v>603</v>
      </c>
      <c r="G419" s="296"/>
      <c r="H419" s="296"/>
      <c r="I419" s="296"/>
      <c r="J419" s="167"/>
      <c r="K419" s="169">
        <v>18.528</v>
      </c>
      <c r="L419" s="167"/>
      <c r="M419" s="167"/>
      <c r="N419" s="167"/>
      <c r="O419" s="167"/>
      <c r="P419" s="167"/>
      <c r="Q419" s="167"/>
      <c r="R419" s="170"/>
      <c r="T419" s="171"/>
      <c r="U419" s="167"/>
      <c r="V419" s="167"/>
      <c r="W419" s="167"/>
      <c r="X419" s="167"/>
      <c r="Y419" s="167"/>
      <c r="Z419" s="167"/>
      <c r="AA419" s="172"/>
      <c r="AT419" s="173" t="s">
        <v>269</v>
      </c>
      <c r="AU419" s="173" t="s">
        <v>90</v>
      </c>
      <c r="AV419" s="165" t="s">
        <v>90</v>
      </c>
      <c r="AW419" s="165" t="s">
        <v>32</v>
      </c>
      <c r="AX419" s="165" t="s">
        <v>75</v>
      </c>
      <c r="AY419" s="173" t="s">
        <v>148</v>
      </c>
    </row>
    <row r="420" spans="2:51" s="165" customFormat="1" ht="22.5" customHeight="1">
      <c r="B420" s="166"/>
      <c r="C420" s="167"/>
      <c r="D420" s="167"/>
      <c r="E420" s="168"/>
      <c r="F420" s="296" t="s">
        <v>547</v>
      </c>
      <c r="G420" s="296"/>
      <c r="H420" s="296"/>
      <c r="I420" s="296"/>
      <c r="J420" s="167"/>
      <c r="K420" s="169">
        <v>-2.52</v>
      </c>
      <c r="L420" s="167"/>
      <c r="M420" s="167"/>
      <c r="N420" s="167"/>
      <c r="O420" s="167"/>
      <c r="P420" s="167"/>
      <c r="Q420" s="167"/>
      <c r="R420" s="170"/>
      <c r="T420" s="171"/>
      <c r="U420" s="167"/>
      <c r="V420" s="167"/>
      <c r="W420" s="167"/>
      <c r="X420" s="167"/>
      <c r="Y420" s="167"/>
      <c r="Z420" s="167"/>
      <c r="AA420" s="172"/>
      <c r="AT420" s="173" t="s">
        <v>269</v>
      </c>
      <c r="AU420" s="173" t="s">
        <v>90</v>
      </c>
      <c r="AV420" s="165" t="s">
        <v>90</v>
      </c>
      <c r="AW420" s="165" t="s">
        <v>32</v>
      </c>
      <c r="AX420" s="165" t="s">
        <v>75</v>
      </c>
      <c r="AY420" s="173" t="s">
        <v>148</v>
      </c>
    </row>
    <row r="421" spans="2:51" s="165" customFormat="1" ht="22.5" customHeight="1">
      <c r="B421" s="166"/>
      <c r="C421" s="167"/>
      <c r="D421" s="167"/>
      <c r="E421" s="168"/>
      <c r="F421" s="296" t="s">
        <v>604</v>
      </c>
      <c r="G421" s="296"/>
      <c r="H421" s="296"/>
      <c r="I421" s="296"/>
      <c r="J421" s="167"/>
      <c r="K421" s="169">
        <v>1.35</v>
      </c>
      <c r="L421" s="167"/>
      <c r="M421" s="167"/>
      <c r="N421" s="167"/>
      <c r="O421" s="167"/>
      <c r="P421" s="167"/>
      <c r="Q421" s="167"/>
      <c r="R421" s="170"/>
      <c r="T421" s="171"/>
      <c r="U421" s="167"/>
      <c r="V421" s="167"/>
      <c r="W421" s="167"/>
      <c r="X421" s="167"/>
      <c r="Y421" s="167"/>
      <c r="Z421" s="167"/>
      <c r="AA421" s="172"/>
      <c r="AT421" s="173" t="s">
        <v>269</v>
      </c>
      <c r="AU421" s="173" t="s">
        <v>90</v>
      </c>
      <c r="AV421" s="165" t="s">
        <v>90</v>
      </c>
      <c r="AW421" s="165" t="s">
        <v>32</v>
      </c>
      <c r="AX421" s="165" t="s">
        <v>75</v>
      </c>
      <c r="AY421" s="173" t="s">
        <v>148</v>
      </c>
    </row>
    <row r="422" spans="2:51" s="165" customFormat="1" ht="22.5" customHeight="1">
      <c r="B422" s="166"/>
      <c r="C422" s="167"/>
      <c r="D422" s="167"/>
      <c r="E422" s="168"/>
      <c r="F422" s="296" t="s">
        <v>605</v>
      </c>
      <c r="G422" s="296"/>
      <c r="H422" s="296"/>
      <c r="I422" s="296"/>
      <c r="J422" s="167"/>
      <c r="K422" s="169">
        <v>12.36</v>
      </c>
      <c r="L422" s="167"/>
      <c r="M422" s="167"/>
      <c r="N422" s="167"/>
      <c r="O422" s="167"/>
      <c r="P422" s="167"/>
      <c r="Q422" s="167"/>
      <c r="R422" s="170"/>
      <c r="T422" s="171"/>
      <c r="U422" s="167"/>
      <c r="V422" s="167"/>
      <c r="W422" s="167"/>
      <c r="X422" s="167"/>
      <c r="Y422" s="167"/>
      <c r="Z422" s="167"/>
      <c r="AA422" s="172"/>
      <c r="AT422" s="173" t="s">
        <v>269</v>
      </c>
      <c r="AU422" s="173" t="s">
        <v>90</v>
      </c>
      <c r="AV422" s="165" t="s">
        <v>90</v>
      </c>
      <c r="AW422" s="165" t="s">
        <v>32</v>
      </c>
      <c r="AX422" s="165" t="s">
        <v>75</v>
      </c>
      <c r="AY422" s="173" t="s">
        <v>148</v>
      </c>
    </row>
    <row r="423" spans="2:51" s="165" customFormat="1" ht="22.5" customHeight="1">
      <c r="B423" s="166"/>
      <c r="C423" s="167"/>
      <c r="D423" s="167"/>
      <c r="E423" s="168"/>
      <c r="F423" s="296" t="s">
        <v>606</v>
      </c>
      <c r="G423" s="296"/>
      <c r="H423" s="296"/>
      <c r="I423" s="296"/>
      <c r="J423" s="167"/>
      <c r="K423" s="169">
        <v>-1.576</v>
      </c>
      <c r="L423" s="167"/>
      <c r="M423" s="167"/>
      <c r="N423" s="167"/>
      <c r="O423" s="167"/>
      <c r="P423" s="167"/>
      <c r="Q423" s="167"/>
      <c r="R423" s="170"/>
      <c r="T423" s="171"/>
      <c r="U423" s="167"/>
      <c r="V423" s="167"/>
      <c r="W423" s="167"/>
      <c r="X423" s="167"/>
      <c r="Y423" s="167"/>
      <c r="Z423" s="167"/>
      <c r="AA423" s="172"/>
      <c r="AT423" s="173" t="s">
        <v>269</v>
      </c>
      <c r="AU423" s="173" t="s">
        <v>90</v>
      </c>
      <c r="AV423" s="165" t="s">
        <v>90</v>
      </c>
      <c r="AW423" s="165" t="s">
        <v>32</v>
      </c>
      <c r="AX423" s="165" t="s">
        <v>75</v>
      </c>
      <c r="AY423" s="173" t="s">
        <v>148</v>
      </c>
    </row>
    <row r="424" spans="2:51" s="165" customFormat="1" ht="22.5" customHeight="1">
      <c r="B424" s="166"/>
      <c r="C424" s="167"/>
      <c r="D424" s="167"/>
      <c r="E424" s="168"/>
      <c r="F424" s="296" t="s">
        <v>607</v>
      </c>
      <c r="G424" s="296"/>
      <c r="H424" s="296"/>
      <c r="I424" s="296"/>
      <c r="J424" s="167"/>
      <c r="K424" s="169">
        <v>16.56</v>
      </c>
      <c r="L424" s="167"/>
      <c r="M424" s="167"/>
      <c r="N424" s="167"/>
      <c r="O424" s="167"/>
      <c r="P424" s="167"/>
      <c r="Q424" s="167"/>
      <c r="R424" s="170"/>
      <c r="T424" s="171"/>
      <c r="U424" s="167"/>
      <c r="V424" s="167"/>
      <c r="W424" s="167"/>
      <c r="X424" s="167"/>
      <c r="Y424" s="167"/>
      <c r="Z424" s="167"/>
      <c r="AA424" s="172"/>
      <c r="AT424" s="173" t="s">
        <v>269</v>
      </c>
      <c r="AU424" s="173" t="s">
        <v>90</v>
      </c>
      <c r="AV424" s="165" t="s">
        <v>90</v>
      </c>
      <c r="AW424" s="165" t="s">
        <v>32</v>
      </c>
      <c r="AX424" s="165" t="s">
        <v>75</v>
      </c>
      <c r="AY424" s="173" t="s">
        <v>148</v>
      </c>
    </row>
    <row r="425" spans="2:51" s="165" customFormat="1" ht="22.5" customHeight="1">
      <c r="B425" s="166"/>
      <c r="C425" s="167"/>
      <c r="D425" s="167"/>
      <c r="E425" s="168"/>
      <c r="F425" s="296" t="s">
        <v>608</v>
      </c>
      <c r="G425" s="296"/>
      <c r="H425" s="296"/>
      <c r="I425" s="296"/>
      <c r="J425" s="167"/>
      <c r="K425" s="169">
        <v>-3.152</v>
      </c>
      <c r="L425" s="167"/>
      <c r="M425" s="167"/>
      <c r="N425" s="167"/>
      <c r="O425" s="167"/>
      <c r="P425" s="167"/>
      <c r="Q425" s="167"/>
      <c r="R425" s="170"/>
      <c r="T425" s="171"/>
      <c r="U425" s="167"/>
      <c r="V425" s="167"/>
      <c r="W425" s="167"/>
      <c r="X425" s="167"/>
      <c r="Y425" s="167"/>
      <c r="Z425" s="167"/>
      <c r="AA425" s="172"/>
      <c r="AT425" s="173" t="s">
        <v>269</v>
      </c>
      <c r="AU425" s="173" t="s">
        <v>90</v>
      </c>
      <c r="AV425" s="165" t="s">
        <v>90</v>
      </c>
      <c r="AW425" s="165" t="s">
        <v>32</v>
      </c>
      <c r="AX425" s="165" t="s">
        <v>75</v>
      </c>
      <c r="AY425" s="173" t="s">
        <v>148</v>
      </c>
    </row>
    <row r="426" spans="2:51" s="165" customFormat="1" ht="22.5" customHeight="1">
      <c r="B426" s="166"/>
      <c r="C426" s="167"/>
      <c r="D426" s="167"/>
      <c r="E426" s="168"/>
      <c r="F426" s="296" t="s">
        <v>555</v>
      </c>
      <c r="G426" s="296"/>
      <c r="H426" s="296"/>
      <c r="I426" s="296"/>
      <c r="J426" s="167"/>
      <c r="K426" s="169">
        <v>14.52</v>
      </c>
      <c r="L426" s="167"/>
      <c r="M426" s="167"/>
      <c r="N426" s="167"/>
      <c r="O426" s="167"/>
      <c r="P426" s="167"/>
      <c r="Q426" s="167"/>
      <c r="R426" s="170"/>
      <c r="T426" s="171"/>
      <c r="U426" s="167"/>
      <c r="V426" s="167"/>
      <c r="W426" s="167"/>
      <c r="X426" s="167"/>
      <c r="Y426" s="167"/>
      <c r="Z426" s="167"/>
      <c r="AA426" s="172"/>
      <c r="AT426" s="173" t="s">
        <v>269</v>
      </c>
      <c r="AU426" s="173" t="s">
        <v>90</v>
      </c>
      <c r="AV426" s="165" t="s">
        <v>90</v>
      </c>
      <c r="AW426" s="165" t="s">
        <v>32</v>
      </c>
      <c r="AX426" s="165" t="s">
        <v>75</v>
      </c>
      <c r="AY426" s="173" t="s">
        <v>148</v>
      </c>
    </row>
    <row r="427" spans="2:51" s="165" customFormat="1" ht="22.5" customHeight="1">
      <c r="B427" s="166"/>
      <c r="C427" s="167"/>
      <c r="D427" s="167"/>
      <c r="E427" s="168"/>
      <c r="F427" s="296" t="s">
        <v>609</v>
      </c>
      <c r="G427" s="296"/>
      <c r="H427" s="296"/>
      <c r="I427" s="296"/>
      <c r="J427" s="167"/>
      <c r="K427" s="169">
        <v>-2.16</v>
      </c>
      <c r="L427" s="167"/>
      <c r="M427" s="167"/>
      <c r="N427" s="167"/>
      <c r="O427" s="167"/>
      <c r="P427" s="167"/>
      <c r="Q427" s="167"/>
      <c r="R427" s="170"/>
      <c r="T427" s="171"/>
      <c r="U427" s="167"/>
      <c r="V427" s="167"/>
      <c r="W427" s="167"/>
      <c r="X427" s="167"/>
      <c r="Y427" s="167"/>
      <c r="Z427" s="167"/>
      <c r="AA427" s="172"/>
      <c r="AT427" s="173" t="s">
        <v>269</v>
      </c>
      <c r="AU427" s="173" t="s">
        <v>90</v>
      </c>
      <c r="AV427" s="165" t="s">
        <v>90</v>
      </c>
      <c r="AW427" s="165" t="s">
        <v>32</v>
      </c>
      <c r="AX427" s="165" t="s">
        <v>75</v>
      </c>
      <c r="AY427" s="173" t="s">
        <v>148</v>
      </c>
    </row>
    <row r="428" spans="2:51" s="165" customFormat="1" ht="22.5" customHeight="1">
      <c r="B428" s="166"/>
      <c r="C428" s="167"/>
      <c r="D428" s="167"/>
      <c r="E428" s="168"/>
      <c r="F428" s="296" t="s">
        <v>610</v>
      </c>
      <c r="G428" s="296"/>
      <c r="H428" s="296"/>
      <c r="I428" s="296"/>
      <c r="J428" s="167"/>
      <c r="K428" s="169">
        <v>1.65</v>
      </c>
      <c r="L428" s="167"/>
      <c r="M428" s="167"/>
      <c r="N428" s="167"/>
      <c r="O428" s="167"/>
      <c r="P428" s="167"/>
      <c r="Q428" s="167"/>
      <c r="R428" s="170"/>
      <c r="T428" s="171"/>
      <c r="U428" s="167"/>
      <c r="V428" s="167"/>
      <c r="W428" s="167"/>
      <c r="X428" s="167"/>
      <c r="Y428" s="167"/>
      <c r="Z428" s="167"/>
      <c r="AA428" s="172"/>
      <c r="AT428" s="173" t="s">
        <v>269</v>
      </c>
      <c r="AU428" s="173" t="s">
        <v>90</v>
      </c>
      <c r="AV428" s="165" t="s">
        <v>90</v>
      </c>
      <c r="AW428" s="165" t="s">
        <v>32</v>
      </c>
      <c r="AX428" s="165" t="s">
        <v>75</v>
      </c>
      <c r="AY428" s="173" t="s">
        <v>148</v>
      </c>
    </row>
    <row r="429" spans="2:51" s="165" customFormat="1" ht="22.5" customHeight="1">
      <c r="B429" s="166"/>
      <c r="C429" s="167"/>
      <c r="D429" s="167"/>
      <c r="E429" s="168"/>
      <c r="F429" s="296" t="s">
        <v>611</v>
      </c>
      <c r="G429" s="296"/>
      <c r="H429" s="296"/>
      <c r="I429" s="296"/>
      <c r="J429" s="167"/>
      <c r="K429" s="169">
        <v>9.912</v>
      </c>
      <c r="L429" s="167"/>
      <c r="M429" s="167"/>
      <c r="N429" s="167"/>
      <c r="O429" s="167"/>
      <c r="P429" s="167"/>
      <c r="Q429" s="167"/>
      <c r="R429" s="170"/>
      <c r="T429" s="171"/>
      <c r="U429" s="167"/>
      <c r="V429" s="167"/>
      <c r="W429" s="167"/>
      <c r="X429" s="167"/>
      <c r="Y429" s="167"/>
      <c r="Z429" s="167"/>
      <c r="AA429" s="172"/>
      <c r="AT429" s="173" t="s">
        <v>269</v>
      </c>
      <c r="AU429" s="173" t="s">
        <v>90</v>
      </c>
      <c r="AV429" s="165" t="s">
        <v>90</v>
      </c>
      <c r="AW429" s="165" t="s">
        <v>32</v>
      </c>
      <c r="AX429" s="165" t="s">
        <v>75</v>
      </c>
      <c r="AY429" s="173" t="s">
        <v>148</v>
      </c>
    </row>
    <row r="430" spans="2:51" s="165" customFormat="1" ht="22.5" customHeight="1">
      <c r="B430" s="166"/>
      <c r="C430" s="167"/>
      <c r="D430" s="167"/>
      <c r="E430" s="168"/>
      <c r="F430" s="296" t="s">
        <v>612</v>
      </c>
      <c r="G430" s="296"/>
      <c r="H430" s="296"/>
      <c r="I430" s="296"/>
      <c r="J430" s="167"/>
      <c r="K430" s="169">
        <v>7.008</v>
      </c>
      <c r="L430" s="167"/>
      <c r="M430" s="167"/>
      <c r="N430" s="167"/>
      <c r="O430" s="167"/>
      <c r="P430" s="167"/>
      <c r="Q430" s="167"/>
      <c r="R430" s="170"/>
      <c r="T430" s="171"/>
      <c r="U430" s="167"/>
      <c r="V430" s="167"/>
      <c r="W430" s="167"/>
      <c r="X430" s="167"/>
      <c r="Y430" s="167"/>
      <c r="Z430" s="167"/>
      <c r="AA430" s="172"/>
      <c r="AT430" s="173" t="s">
        <v>269</v>
      </c>
      <c r="AU430" s="173" t="s">
        <v>90</v>
      </c>
      <c r="AV430" s="165" t="s">
        <v>90</v>
      </c>
      <c r="AW430" s="165" t="s">
        <v>32</v>
      </c>
      <c r="AX430" s="165" t="s">
        <v>75</v>
      </c>
      <c r="AY430" s="173" t="s">
        <v>148</v>
      </c>
    </row>
    <row r="431" spans="2:51" s="165" customFormat="1" ht="22.5" customHeight="1">
      <c r="B431" s="166"/>
      <c r="C431" s="167"/>
      <c r="D431" s="167"/>
      <c r="E431" s="168"/>
      <c r="F431" s="296" t="s">
        <v>613</v>
      </c>
      <c r="G431" s="296"/>
      <c r="H431" s="296"/>
      <c r="I431" s="296"/>
      <c r="J431" s="167"/>
      <c r="K431" s="169">
        <v>4.68</v>
      </c>
      <c r="L431" s="167"/>
      <c r="M431" s="167"/>
      <c r="N431" s="167"/>
      <c r="O431" s="167"/>
      <c r="P431" s="167"/>
      <c r="Q431" s="167"/>
      <c r="R431" s="170"/>
      <c r="T431" s="171"/>
      <c r="U431" s="167"/>
      <c r="V431" s="167"/>
      <c r="W431" s="167"/>
      <c r="X431" s="167"/>
      <c r="Y431" s="167"/>
      <c r="Z431" s="167"/>
      <c r="AA431" s="172"/>
      <c r="AT431" s="173" t="s">
        <v>269</v>
      </c>
      <c r="AU431" s="173" t="s">
        <v>90</v>
      </c>
      <c r="AV431" s="165" t="s">
        <v>90</v>
      </c>
      <c r="AW431" s="165" t="s">
        <v>32</v>
      </c>
      <c r="AX431" s="165" t="s">
        <v>75</v>
      </c>
      <c r="AY431" s="173" t="s">
        <v>148</v>
      </c>
    </row>
    <row r="432" spans="2:51" s="165" customFormat="1" ht="22.5" customHeight="1">
      <c r="B432" s="166"/>
      <c r="C432" s="167"/>
      <c r="D432" s="167"/>
      <c r="E432" s="168"/>
      <c r="F432" s="296" t="s">
        <v>614</v>
      </c>
      <c r="G432" s="296"/>
      <c r="H432" s="296"/>
      <c r="I432" s="296"/>
      <c r="J432" s="167"/>
      <c r="K432" s="169">
        <v>0.195</v>
      </c>
      <c r="L432" s="167"/>
      <c r="M432" s="167"/>
      <c r="N432" s="167"/>
      <c r="O432" s="167"/>
      <c r="P432" s="167"/>
      <c r="Q432" s="167"/>
      <c r="R432" s="170"/>
      <c r="T432" s="171"/>
      <c r="U432" s="167"/>
      <c r="V432" s="167"/>
      <c r="W432" s="167"/>
      <c r="X432" s="167"/>
      <c r="Y432" s="167"/>
      <c r="Z432" s="167"/>
      <c r="AA432" s="172"/>
      <c r="AT432" s="173" t="s">
        <v>269</v>
      </c>
      <c r="AU432" s="173" t="s">
        <v>90</v>
      </c>
      <c r="AV432" s="165" t="s">
        <v>90</v>
      </c>
      <c r="AW432" s="165" t="s">
        <v>32</v>
      </c>
      <c r="AX432" s="165" t="s">
        <v>75</v>
      </c>
      <c r="AY432" s="173" t="s">
        <v>148</v>
      </c>
    </row>
    <row r="433" spans="2:51" s="165" customFormat="1" ht="22.5" customHeight="1">
      <c r="B433" s="166"/>
      <c r="C433" s="167"/>
      <c r="D433" s="167"/>
      <c r="E433" s="168"/>
      <c r="F433" s="296" t="s">
        <v>563</v>
      </c>
      <c r="G433" s="296"/>
      <c r="H433" s="296"/>
      <c r="I433" s="296"/>
      <c r="J433" s="167"/>
      <c r="K433" s="169">
        <v>0.335</v>
      </c>
      <c r="L433" s="167"/>
      <c r="M433" s="167"/>
      <c r="N433" s="167"/>
      <c r="O433" s="167"/>
      <c r="P433" s="167"/>
      <c r="Q433" s="167"/>
      <c r="R433" s="170"/>
      <c r="T433" s="171"/>
      <c r="U433" s="167"/>
      <c r="V433" s="167"/>
      <c r="W433" s="167"/>
      <c r="X433" s="167"/>
      <c r="Y433" s="167"/>
      <c r="Z433" s="167"/>
      <c r="AA433" s="172"/>
      <c r="AT433" s="173" t="s">
        <v>269</v>
      </c>
      <c r="AU433" s="173" t="s">
        <v>90</v>
      </c>
      <c r="AV433" s="165" t="s">
        <v>90</v>
      </c>
      <c r="AW433" s="165" t="s">
        <v>32</v>
      </c>
      <c r="AX433" s="165" t="s">
        <v>75</v>
      </c>
      <c r="AY433" s="173" t="s">
        <v>148</v>
      </c>
    </row>
    <row r="434" spans="2:51" s="165" customFormat="1" ht="22.5" customHeight="1">
      <c r="B434" s="166"/>
      <c r="C434" s="167"/>
      <c r="D434" s="167"/>
      <c r="E434" s="168"/>
      <c r="F434" s="296" t="s">
        <v>615</v>
      </c>
      <c r="G434" s="296"/>
      <c r="H434" s="296"/>
      <c r="I434" s="296"/>
      <c r="J434" s="167"/>
      <c r="K434" s="169">
        <v>0.275</v>
      </c>
      <c r="L434" s="167"/>
      <c r="M434" s="167"/>
      <c r="N434" s="167"/>
      <c r="O434" s="167"/>
      <c r="P434" s="167"/>
      <c r="Q434" s="167"/>
      <c r="R434" s="170"/>
      <c r="T434" s="171"/>
      <c r="U434" s="167"/>
      <c r="V434" s="167"/>
      <c r="W434" s="167"/>
      <c r="X434" s="167"/>
      <c r="Y434" s="167"/>
      <c r="Z434" s="167"/>
      <c r="AA434" s="172"/>
      <c r="AT434" s="173" t="s">
        <v>269</v>
      </c>
      <c r="AU434" s="173" t="s">
        <v>90</v>
      </c>
      <c r="AV434" s="165" t="s">
        <v>90</v>
      </c>
      <c r="AW434" s="165" t="s">
        <v>32</v>
      </c>
      <c r="AX434" s="165" t="s">
        <v>75</v>
      </c>
      <c r="AY434" s="173" t="s">
        <v>148</v>
      </c>
    </row>
    <row r="435" spans="2:51" s="165" customFormat="1" ht="22.5" customHeight="1">
      <c r="B435" s="166"/>
      <c r="C435" s="167"/>
      <c r="D435" s="167"/>
      <c r="E435" s="168"/>
      <c r="F435" s="296" t="s">
        <v>616</v>
      </c>
      <c r="G435" s="296"/>
      <c r="H435" s="296"/>
      <c r="I435" s="296"/>
      <c r="J435" s="167"/>
      <c r="K435" s="169">
        <v>29.428</v>
      </c>
      <c r="L435" s="167"/>
      <c r="M435" s="167"/>
      <c r="N435" s="167"/>
      <c r="O435" s="167"/>
      <c r="P435" s="167"/>
      <c r="Q435" s="167"/>
      <c r="R435" s="170"/>
      <c r="T435" s="171"/>
      <c r="U435" s="167"/>
      <c r="V435" s="167"/>
      <c r="W435" s="167"/>
      <c r="X435" s="167"/>
      <c r="Y435" s="167"/>
      <c r="Z435" s="167"/>
      <c r="AA435" s="172"/>
      <c r="AT435" s="173" t="s">
        <v>269</v>
      </c>
      <c r="AU435" s="173" t="s">
        <v>90</v>
      </c>
      <c r="AV435" s="165" t="s">
        <v>90</v>
      </c>
      <c r="AW435" s="165" t="s">
        <v>32</v>
      </c>
      <c r="AX435" s="165" t="s">
        <v>75</v>
      </c>
      <c r="AY435" s="173" t="s">
        <v>148</v>
      </c>
    </row>
    <row r="436" spans="2:51" s="165" customFormat="1" ht="22.5" customHeight="1">
      <c r="B436" s="166"/>
      <c r="C436" s="167"/>
      <c r="D436" s="167"/>
      <c r="E436" s="168"/>
      <c r="F436" s="296" t="s">
        <v>617</v>
      </c>
      <c r="G436" s="296"/>
      <c r="H436" s="296"/>
      <c r="I436" s="296"/>
      <c r="J436" s="167"/>
      <c r="K436" s="169">
        <v>-2.88</v>
      </c>
      <c r="L436" s="167"/>
      <c r="M436" s="167"/>
      <c r="N436" s="167"/>
      <c r="O436" s="167"/>
      <c r="P436" s="167"/>
      <c r="Q436" s="167"/>
      <c r="R436" s="170"/>
      <c r="T436" s="171"/>
      <c r="U436" s="167"/>
      <c r="V436" s="167"/>
      <c r="W436" s="167"/>
      <c r="X436" s="167"/>
      <c r="Y436" s="167"/>
      <c r="Z436" s="167"/>
      <c r="AA436" s="172"/>
      <c r="AT436" s="173" t="s">
        <v>269</v>
      </c>
      <c r="AU436" s="173" t="s">
        <v>90</v>
      </c>
      <c r="AV436" s="165" t="s">
        <v>90</v>
      </c>
      <c r="AW436" s="165" t="s">
        <v>32</v>
      </c>
      <c r="AX436" s="165" t="s">
        <v>75</v>
      </c>
      <c r="AY436" s="173" t="s">
        <v>148</v>
      </c>
    </row>
    <row r="437" spans="2:51" s="165" customFormat="1" ht="22.5" customHeight="1">
      <c r="B437" s="166"/>
      <c r="C437" s="167"/>
      <c r="D437" s="167"/>
      <c r="E437" s="168"/>
      <c r="F437" s="296" t="s">
        <v>618</v>
      </c>
      <c r="G437" s="296"/>
      <c r="H437" s="296"/>
      <c r="I437" s="296"/>
      <c r="J437" s="167"/>
      <c r="K437" s="169">
        <v>1.44</v>
      </c>
      <c r="L437" s="167"/>
      <c r="M437" s="167"/>
      <c r="N437" s="167"/>
      <c r="O437" s="167"/>
      <c r="P437" s="167"/>
      <c r="Q437" s="167"/>
      <c r="R437" s="170"/>
      <c r="T437" s="171"/>
      <c r="U437" s="167"/>
      <c r="V437" s="167"/>
      <c r="W437" s="167"/>
      <c r="X437" s="167"/>
      <c r="Y437" s="167"/>
      <c r="Z437" s="167"/>
      <c r="AA437" s="172"/>
      <c r="AT437" s="173" t="s">
        <v>269</v>
      </c>
      <c r="AU437" s="173" t="s">
        <v>90</v>
      </c>
      <c r="AV437" s="165" t="s">
        <v>90</v>
      </c>
      <c r="AW437" s="165" t="s">
        <v>32</v>
      </c>
      <c r="AX437" s="165" t="s">
        <v>75</v>
      </c>
      <c r="AY437" s="173" t="s">
        <v>148</v>
      </c>
    </row>
    <row r="438" spans="2:51" s="165" customFormat="1" ht="22.5" customHeight="1">
      <c r="B438" s="166"/>
      <c r="C438" s="167"/>
      <c r="D438" s="167"/>
      <c r="E438" s="168"/>
      <c r="F438" s="296" t="s">
        <v>619</v>
      </c>
      <c r="G438" s="296"/>
      <c r="H438" s="296"/>
      <c r="I438" s="296"/>
      <c r="J438" s="167"/>
      <c r="K438" s="169">
        <v>29.54</v>
      </c>
      <c r="L438" s="167"/>
      <c r="M438" s="167"/>
      <c r="N438" s="167"/>
      <c r="O438" s="167"/>
      <c r="P438" s="167"/>
      <c r="Q438" s="167"/>
      <c r="R438" s="170"/>
      <c r="T438" s="171"/>
      <c r="U438" s="167"/>
      <c r="V438" s="167"/>
      <c r="W438" s="167"/>
      <c r="X438" s="167"/>
      <c r="Y438" s="167"/>
      <c r="Z438" s="167"/>
      <c r="AA438" s="172"/>
      <c r="AT438" s="173" t="s">
        <v>269</v>
      </c>
      <c r="AU438" s="173" t="s">
        <v>90</v>
      </c>
      <c r="AV438" s="165" t="s">
        <v>90</v>
      </c>
      <c r="AW438" s="165" t="s">
        <v>32</v>
      </c>
      <c r="AX438" s="165" t="s">
        <v>75</v>
      </c>
      <c r="AY438" s="173" t="s">
        <v>148</v>
      </c>
    </row>
    <row r="439" spans="2:51" s="165" customFormat="1" ht="22.5" customHeight="1">
      <c r="B439" s="166"/>
      <c r="C439" s="167"/>
      <c r="D439" s="167"/>
      <c r="E439" s="168"/>
      <c r="F439" s="296" t="s">
        <v>620</v>
      </c>
      <c r="G439" s="296"/>
      <c r="H439" s="296"/>
      <c r="I439" s="296"/>
      <c r="J439" s="167"/>
      <c r="K439" s="169">
        <v>5.04</v>
      </c>
      <c r="L439" s="167"/>
      <c r="M439" s="167"/>
      <c r="N439" s="167"/>
      <c r="O439" s="167"/>
      <c r="P439" s="167"/>
      <c r="Q439" s="167"/>
      <c r="R439" s="170"/>
      <c r="T439" s="171"/>
      <c r="U439" s="167"/>
      <c r="V439" s="167"/>
      <c r="W439" s="167"/>
      <c r="X439" s="167"/>
      <c r="Y439" s="167"/>
      <c r="Z439" s="167"/>
      <c r="AA439" s="172"/>
      <c r="AT439" s="173" t="s">
        <v>269</v>
      </c>
      <c r="AU439" s="173" t="s">
        <v>90</v>
      </c>
      <c r="AV439" s="165" t="s">
        <v>90</v>
      </c>
      <c r="AW439" s="165" t="s">
        <v>32</v>
      </c>
      <c r="AX439" s="165" t="s">
        <v>75</v>
      </c>
      <c r="AY439" s="173" t="s">
        <v>148</v>
      </c>
    </row>
    <row r="440" spans="2:51" s="165" customFormat="1" ht="22.5" customHeight="1">
      <c r="B440" s="166"/>
      <c r="C440" s="167"/>
      <c r="D440" s="167"/>
      <c r="E440" s="168"/>
      <c r="F440" s="296" t="s">
        <v>373</v>
      </c>
      <c r="G440" s="296"/>
      <c r="H440" s="296"/>
      <c r="I440" s="296"/>
      <c r="J440" s="167"/>
      <c r="K440" s="169">
        <v>-1.576</v>
      </c>
      <c r="L440" s="167"/>
      <c r="M440" s="167"/>
      <c r="N440" s="167"/>
      <c r="O440" s="167"/>
      <c r="P440" s="167"/>
      <c r="Q440" s="167"/>
      <c r="R440" s="170"/>
      <c r="T440" s="171"/>
      <c r="U440" s="167"/>
      <c r="V440" s="167"/>
      <c r="W440" s="167"/>
      <c r="X440" s="167"/>
      <c r="Y440" s="167"/>
      <c r="Z440" s="167"/>
      <c r="AA440" s="172"/>
      <c r="AT440" s="173" t="s">
        <v>269</v>
      </c>
      <c r="AU440" s="173" t="s">
        <v>90</v>
      </c>
      <c r="AV440" s="165" t="s">
        <v>90</v>
      </c>
      <c r="AW440" s="165" t="s">
        <v>32</v>
      </c>
      <c r="AX440" s="165" t="s">
        <v>75</v>
      </c>
      <c r="AY440" s="173" t="s">
        <v>148</v>
      </c>
    </row>
    <row r="441" spans="2:51" s="165" customFormat="1" ht="22.5" customHeight="1">
      <c r="B441" s="166"/>
      <c r="C441" s="167"/>
      <c r="D441" s="167"/>
      <c r="E441" s="168"/>
      <c r="F441" s="296" t="s">
        <v>621</v>
      </c>
      <c r="G441" s="296"/>
      <c r="H441" s="296"/>
      <c r="I441" s="296"/>
      <c r="J441" s="167"/>
      <c r="K441" s="169">
        <v>5.04</v>
      </c>
      <c r="L441" s="167"/>
      <c r="M441" s="167"/>
      <c r="N441" s="167"/>
      <c r="O441" s="167"/>
      <c r="P441" s="167"/>
      <c r="Q441" s="167"/>
      <c r="R441" s="170"/>
      <c r="T441" s="171"/>
      <c r="U441" s="167"/>
      <c r="V441" s="167"/>
      <c r="W441" s="167"/>
      <c r="X441" s="167"/>
      <c r="Y441" s="167"/>
      <c r="Z441" s="167"/>
      <c r="AA441" s="172"/>
      <c r="AT441" s="173" t="s">
        <v>269</v>
      </c>
      <c r="AU441" s="173" t="s">
        <v>90</v>
      </c>
      <c r="AV441" s="165" t="s">
        <v>90</v>
      </c>
      <c r="AW441" s="165" t="s">
        <v>32</v>
      </c>
      <c r="AX441" s="165" t="s">
        <v>75</v>
      </c>
      <c r="AY441" s="173" t="s">
        <v>148</v>
      </c>
    </row>
    <row r="442" spans="2:51" s="165" customFormat="1" ht="22.5" customHeight="1">
      <c r="B442" s="166"/>
      <c r="C442" s="167"/>
      <c r="D442" s="167"/>
      <c r="E442" s="168"/>
      <c r="F442" s="296" t="s">
        <v>622</v>
      </c>
      <c r="G442" s="296"/>
      <c r="H442" s="296"/>
      <c r="I442" s="296"/>
      <c r="J442" s="167"/>
      <c r="K442" s="169">
        <v>5.76</v>
      </c>
      <c r="L442" s="167"/>
      <c r="M442" s="167"/>
      <c r="N442" s="167"/>
      <c r="O442" s="167"/>
      <c r="P442" s="167"/>
      <c r="Q442" s="167"/>
      <c r="R442" s="170"/>
      <c r="T442" s="171"/>
      <c r="U442" s="167"/>
      <c r="V442" s="167"/>
      <c r="W442" s="167"/>
      <c r="X442" s="167"/>
      <c r="Y442" s="167"/>
      <c r="Z442" s="167"/>
      <c r="AA442" s="172"/>
      <c r="AT442" s="173" t="s">
        <v>269</v>
      </c>
      <c r="AU442" s="173" t="s">
        <v>90</v>
      </c>
      <c r="AV442" s="165" t="s">
        <v>90</v>
      </c>
      <c r="AW442" s="165" t="s">
        <v>32</v>
      </c>
      <c r="AX442" s="165" t="s">
        <v>75</v>
      </c>
      <c r="AY442" s="173" t="s">
        <v>148</v>
      </c>
    </row>
    <row r="443" spans="2:51" s="183" customFormat="1" ht="22.5" customHeight="1">
      <c r="B443" s="184"/>
      <c r="C443" s="185"/>
      <c r="D443" s="185"/>
      <c r="E443" s="186" t="s">
        <v>170</v>
      </c>
      <c r="F443" s="299" t="s">
        <v>281</v>
      </c>
      <c r="G443" s="299"/>
      <c r="H443" s="299"/>
      <c r="I443" s="299"/>
      <c r="J443" s="185"/>
      <c r="K443" s="187">
        <v>176.269</v>
      </c>
      <c r="L443" s="185"/>
      <c r="M443" s="185"/>
      <c r="N443" s="185"/>
      <c r="O443" s="185"/>
      <c r="P443" s="185"/>
      <c r="Q443" s="185"/>
      <c r="R443" s="188"/>
      <c r="T443" s="189"/>
      <c r="U443" s="185"/>
      <c r="V443" s="185"/>
      <c r="W443" s="185"/>
      <c r="X443" s="185"/>
      <c r="Y443" s="185"/>
      <c r="Z443" s="185"/>
      <c r="AA443" s="190"/>
      <c r="AT443" s="191" t="s">
        <v>269</v>
      </c>
      <c r="AU443" s="191" t="s">
        <v>90</v>
      </c>
      <c r="AV443" s="183" t="s">
        <v>147</v>
      </c>
      <c r="AW443" s="183" t="s">
        <v>32</v>
      </c>
      <c r="AX443" s="183" t="s">
        <v>83</v>
      </c>
      <c r="AY443" s="191" t="s">
        <v>148</v>
      </c>
    </row>
    <row r="444" spans="2:65" s="23" customFormat="1" ht="37.5" customHeight="1">
      <c r="B444" s="146"/>
      <c r="C444" s="147" t="s">
        <v>623</v>
      </c>
      <c r="D444" s="147" t="s">
        <v>149</v>
      </c>
      <c r="E444" s="148" t="s">
        <v>624</v>
      </c>
      <c r="F444" s="291" t="s">
        <v>625</v>
      </c>
      <c r="G444" s="291"/>
      <c r="H444" s="291"/>
      <c r="I444" s="291"/>
      <c r="J444" s="149" t="s">
        <v>172</v>
      </c>
      <c r="K444" s="150">
        <v>22.62</v>
      </c>
      <c r="L444" s="292"/>
      <c r="M444" s="292"/>
      <c r="N444" s="292">
        <f>ROUND(L444*K444,2)</f>
        <v>0</v>
      </c>
      <c r="O444" s="292"/>
      <c r="P444" s="292"/>
      <c r="Q444" s="292"/>
      <c r="R444" s="151"/>
      <c r="T444" s="152"/>
      <c r="U444" s="34" t="s">
        <v>40</v>
      </c>
      <c r="V444" s="153">
        <v>1.34</v>
      </c>
      <c r="W444" s="153">
        <f>V444*K444</f>
        <v>30.310800000000004</v>
      </c>
      <c r="X444" s="153">
        <v>0.00828</v>
      </c>
      <c r="Y444" s="153">
        <f>X444*K444</f>
        <v>0.18729359999999998</v>
      </c>
      <c r="Z444" s="153">
        <v>0</v>
      </c>
      <c r="AA444" s="154">
        <f>Z444*K444</f>
        <v>0</v>
      </c>
      <c r="AR444" s="9" t="s">
        <v>147</v>
      </c>
      <c r="AT444" s="9" t="s">
        <v>149</v>
      </c>
      <c r="AU444" s="9" t="s">
        <v>90</v>
      </c>
      <c r="AY444" s="9" t="s">
        <v>148</v>
      </c>
      <c r="BE444" s="155">
        <f>IF(U444="základní",N444,0)</f>
        <v>0</v>
      </c>
      <c r="BF444" s="155">
        <f>IF(U444="snížená",N444,0)</f>
        <v>0</v>
      </c>
      <c r="BG444" s="155">
        <f>IF(U444="zákl. přenesená",N444,0)</f>
        <v>0</v>
      </c>
      <c r="BH444" s="155">
        <f>IF(U444="sníž. přenesená",N444,0)</f>
        <v>0</v>
      </c>
      <c r="BI444" s="155">
        <f>IF(U444="nulová",N444,0)</f>
        <v>0</v>
      </c>
      <c r="BJ444" s="9" t="s">
        <v>83</v>
      </c>
      <c r="BK444" s="155">
        <f>ROUND(L444*K444,2)</f>
        <v>0</v>
      </c>
      <c r="BL444" s="9" t="s">
        <v>147</v>
      </c>
      <c r="BM444" s="9" t="s">
        <v>626</v>
      </c>
    </row>
    <row r="445" spans="2:51" s="157" customFormat="1" ht="22.5" customHeight="1">
      <c r="B445" s="158"/>
      <c r="C445" s="159"/>
      <c r="D445" s="159"/>
      <c r="E445" s="160"/>
      <c r="F445" s="295" t="s">
        <v>627</v>
      </c>
      <c r="G445" s="295"/>
      <c r="H445" s="295"/>
      <c r="I445" s="295"/>
      <c r="J445" s="159"/>
      <c r="K445" s="160"/>
      <c r="L445" s="159"/>
      <c r="M445" s="159"/>
      <c r="N445" s="159"/>
      <c r="O445" s="159"/>
      <c r="P445" s="159"/>
      <c r="Q445" s="159"/>
      <c r="R445" s="161"/>
      <c r="T445" s="162"/>
      <c r="U445" s="159"/>
      <c r="V445" s="159"/>
      <c r="W445" s="159"/>
      <c r="X445" s="159"/>
      <c r="Y445" s="159"/>
      <c r="Z445" s="159"/>
      <c r="AA445" s="163"/>
      <c r="AT445" s="164" t="s">
        <v>269</v>
      </c>
      <c r="AU445" s="164" t="s">
        <v>90</v>
      </c>
      <c r="AV445" s="157" t="s">
        <v>83</v>
      </c>
      <c r="AW445" s="157" t="s">
        <v>32</v>
      </c>
      <c r="AX445" s="157" t="s">
        <v>75</v>
      </c>
      <c r="AY445" s="164" t="s">
        <v>148</v>
      </c>
    </row>
    <row r="446" spans="2:51" s="165" customFormat="1" ht="22.5" customHeight="1">
      <c r="B446" s="166"/>
      <c r="C446" s="167"/>
      <c r="D446" s="167"/>
      <c r="E446" s="168"/>
      <c r="F446" s="296" t="s">
        <v>628</v>
      </c>
      <c r="G446" s="296"/>
      <c r="H446" s="296"/>
      <c r="I446" s="296"/>
      <c r="J446" s="167"/>
      <c r="K446" s="169">
        <v>9.12</v>
      </c>
      <c r="L446" s="167"/>
      <c r="M446" s="167"/>
      <c r="N446" s="167"/>
      <c r="O446" s="167"/>
      <c r="P446" s="167"/>
      <c r="Q446" s="167"/>
      <c r="R446" s="170"/>
      <c r="T446" s="171"/>
      <c r="U446" s="167"/>
      <c r="V446" s="167"/>
      <c r="W446" s="167"/>
      <c r="X446" s="167"/>
      <c r="Y446" s="167"/>
      <c r="Z446" s="167"/>
      <c r="AA446" s="172"/>
      <c r="AT446" s="173" t="s">
        <v>269</v>
      </c>
      <c r="AU446" s="173" t="s">
        <v>90</v>
      </c>
      <c r="AV446" s="165" t="s">
        <v>90</v>
      </c>
      <c r="AW446" s="165" t="s">
        <v>32</v>
      </c>
      <c r="AX446" s="165" t="s">
        <v>75</v>
      </c>
      <c r="AY446" s="173" t="s">
        <v>148</v>
      </c>
    </row>
    <row r="447" spans="2:51" s="165" customFormat="1" ht="22.5" customHeight="1">
      <c r="B447" s="166"/>
      <c r="C447" s="167"/>
      <c r="D447" s="167"/>
      <c r="E447" s="168"/>
      <c r="F447" s="296" t="s">
        <v>629</v>
      </c>
      <c r="G447" s="296"/>
      <c r="H447" s="296"/>
      <c r="I447" s="296"/>
      <c r="J447" s="167"/>
      <c r="K447" s="169">
        <v>13.5</v>
      </c>
      <c r="L447" s="167"/>
      <c r="M447" s="167"/>
      <c r="N447" s="167"/>
      <c r="O447" s="167"/>
      <c r="P447" s="167"/>
      <c r="Q447" s="167"/>
      <c r="R447" s="170"/>
      <c r="T447" s="171"/>
      <c r="U447" s="167"/>
      <c r="V447" s="167"/>
      <c r="W447" s="167"/>
      <c r="X447" s="167"/>
      <c r="Y447" s="167"/>
      <c r="Z447" s="167"/>
      <c r="AA447" s="172"/>
      <c r="AT447" s="173" t="s">
        <v>269</v>
      </c>
      <c r="AU447" s="173" t="s">
        <v>90</v>
      </c>
      <c r="AV447" s="165" t="s">
        <v>90</v>
      </c>
      <c r="AW447" s="165" t="s">
        <v>32</v>
      </c>
      <c r="AX447" s="165" t="s">
        <v>75</v>
      </c>
      <c r="AY447" s="173" t="s">
        <v>148</v>
      </c>
    </row>
    <row r="448" spans="2:51" s="183" customFormat="1" ht="22.5" customHeight="1">
      <c r="B448" s="184"/>
      <c r="C448" s="185"/>
      <c r="D448" s="185"/>
      <c r="E448" s="186" t="s">
        <v>174</v>
      </c>
      <c r="F448" s="299" t="s">
        <v>281</v>
      </c>
      <c r="G448" s="299"/>
      <c r="H448" s="299"/>
      <c r="I448" s="299"/>
      <c r="J448" s="185"/>
      <c r="K448" s="187">
        <v>22.62</v>
      </c>
      <c r="L448" s="185"/>
      <c r="M448" s="185"/>
      <c r="N448" s="185"/>
      <c r="O448" s="185"/>
      <c r="P448" s="185"/>
      <c r="Q448" s="185"/>
      <c r="R448" s="188"/>
      <c r="T448" s="189"/>
      <c r="U448" s="185"/>
      <c r="V448" s="185"/>
      <c r="W448" s="185"/>
      <c r="X448" s="185"/>
      <c r="Y448" s="185"/>
      <c r="Z448" s="185"/>
      <c r="AA448" s="190"/>
      <c r="AT448" s="191" t="s">
        <v>269</v>
      </c>
      <c r="AU448" s="191" t="s">
        <v>90</v>
      </c>
      <c r="AV448" s="183" t="s">
        <v>147</v>
      </c>
      <c r="AW448" s="183" t="s">
        <v>32</v>
      </c>
      <c r="AX448" s="183" t="s">
        <v>83</v>
      </c>
      <c r="AY448" s="191" t="s">
        <v>148</v>
      </c>
    </row>
    <row r="449" spans="2:65" s="23" customFormat="1" ht="31.5" customHeight="1">
      <c r="B449" s="146"/>
      <c r="C449" s="192" t="s">
        <v>630</v>
      </c>
      <c r="D449" s="192" t="s">
        <v>631</v>
      </c>
      <c r="E449" s="193" t="s">
        <v>632</v>
      </c>
      <c r="F449" s="302" t="s">
        <v>633</v>
      </c>
      <c r="G449" s="302"/>
      <c r="H449" s="302"/>
      <c r="I449" s="302"/>
      <c r="J449" s="194" t="s">
        <v>172</v>
      </c>
      <c r="K449" s="195">
        <v>23.072</v>
      </c>
      <c r="L449" s="303"/>
      <c r="M449" s="303"/>
      <c r="N449" s="303">
        <f>ROUND(L449*K449,2)</f>
        <v>0</v>
      </c>
      <c r="O449" s="303"/>
      <c r="P449" s="303"/>
      <c r="Q449" s="303"/>
      <c r="R449" s="151"/>
      <c r="T449" s="152"/>
      <c r="U449" s="34" t="s">
        <v>40</v>
      </c>
      <c r="V449" s="153">
        <v>0</v>
      </c>
      <c r="W449" s="153">
        <f>V449*K449</f>
        <v>0</v>
      </c>
      <c r="X449" s="153">
        <v>0.00115</v>
      </c>
      <c r="Y449" s="153">
        <f>X449*K449</f>
        <v>0.0265328</v>
      </c>
      <c r="Z449" s="153">
        <v>0</v>
      </c>
      <c r="AA449" s="154">
        <f>Z449*K449</f>
        <v>0</v>
      </c>
      <c r="AR449" s="9" t="s">
        <v>286</v>
      </c>
      <c r="AT449" s="9" t="s">
        <v>631</v>
      </c>
      <c r="AU449" s="9" t="s">
        <v>90</v>
      </c>
      <c r="AY449" s="9" t="s">
        <v>148</v>
      </c>
      <c r="BE449" s="155">
        <f>IF(U449="základní",N449,0)</f>
        <v>0</v>
      </c>
      <c r="BF449" s="155">
        <f>IF(U449="snížená",N449,0)</f>
        <v>0</v>
      </c>
      <c r="BG449" s="155">
        <f>IF(U449="zákl. přenesená",N449,0)</f>
        <v>0</v>
      </c>
      <c r="BH449" s="155">
        <f>IF(U449="sníž. přenesená",N449,0)</f>
        <v>0</v>
      </c>
      <c r="BI449" s="155">
        <f>IF(U449="nulová",N449,0)</f>
        <v>0</v>
      </c>
      <c r="BJ449" s="9" t="s">
        <v>83</v>
      </c>
      <c r="BK449" s="155">
        <f>ROUND(L449*K449,2)</f>
        <v>0</v>
      </c>
      <c r="BL449" s="9" t="s">
        <v>147</v>
      </c>
      <c r="BM449" s="9" t="s">
        <v>634</v>
      </c>
    </row>
    <row r="450" spans="2:47" s="23" customFormat="1" ht="22.5" customHeight="1">
      <c r="B450" s="24"/>
      <c r="C450" s="25"/>
      <c r="D450" s="25"/>
      <c r="E450" s="25"/>
      <c r="F450" s="294" t="s">
        <v>635</v>
      </c>
      <c r="G450" s="294"/>
      <c r="H450" s="294"/>
      <c r="I450" s="294"/>
      <c r="J450" s="25"/>
      <c r="K450" s="25"/>
      <c r="L450" s="25"/>
      <c r="M450" s="25"/>
      <c r="N450" s="25"/>
      <c r="O450" s="25"/>
      <c r="P450" s="25"/>
      <c r="Q450" s="25"/>
      <c r="R450" s="26"/>
      <c r="T450" s="196"/>
      <c r="U450" s="25"/>
      <c r="V450" s="25"/>
      <c r="W450" s="25"/>
      <c r="X450" s="25"/>
      <c r="Y450" s="25"/>
      <c r="Z450" s="25"/>
      <c r="AA450" s="66"/>
      <c r="AT450" s="9" t="s">
        <v>169</v>
      </c>
      <c r="AU450" s="9" t="s">
        <v>90</v>
      </c>
    </row>
    <row r="451" spans="2:51" s="165" customFormat="1" ht="22.5" customHeight="1">
      <c r="B451" s="166"/>
      <c r="C451" s="167"/>
      <c r="D451" s="167"/>
      <c r="E451" s="168"/>
      <c r="F451" s="296" t="s">
        <v>636</v>
      </c>
      <c r="G451" s="296"/>
      <c r="H451" s="296"/>
      <c r="I451" s="296"/>
      <c r="J451" s="167"/>
      <c r="K451" s="169">
        <v>23.072</v>
      </c>
      <c r="L451" s="167"/>
      <c r="M451" s="167"/>
      <c r="N451" s="167"/>
      <c r="O451" s="167"/>
      <c r="P451" s="167"/>
      <c r="Q451" s="167"/>
      <c r="R451" s="170"/>
      <c r="T451" s="171"/>
      <c r="U451" s="167"/>
      <c r="V451" s="167"/>
      <c r="W451" s="167"/>
      <c r="X451" s="167"/>
      <c r="Y451" s="167"/>
      <c r="Z451" s="167"/>
      <c r="AA451" s="172"/>
      <c r="AT451" s="173" t="s">
        <v>269</v>
      </c>
      <c r="AU451" s="173" t="s">
        <v>90</v>
      </c>
      <c r="AV451" s="165" t="s">
        <v>90</v>
      </c>
      <c r="AW451" s="165" t="s">
        <v>32</v>
      </c>
      <c r="AX451" s="165" t="s">
        <v>83</v>
      </c>
      <c r="AY451" s="173" t="s">
        <v>148</v>
      </c>
    </row>
    <row r="452" spans="2:65" s="23" customFormat="1" ht="31.5" customHeight="1">
      <c r="B452" s="146"/>
      <c r="C452" s="147" t="s">
        <v>637</v>
      </c>
      <c r="D452" s="147" t="s">
        <v>149</v>
      </c>
      <c r="E452" s="148" t="s">
        <v>638</v>
      </c>
      <c r="F452" s="291" t="s">
        <v>639</v>
      </c>
      <c r="G452" s="291"/>
      <c r="H452" s="291"/>
      <c r="I452" s="291"/>
      <c r="J452" s="149" t="s">
        <v>172</v>
      </c>
      <c r="K452" s="150">
        <v>22.62</v>
      </c>
      <c r="L452" s="292"/>
      <c r="M452" s="292"/>
      <c r="N452" s="292">
        <f>ROUND(L452*K452,2)</f>
        <v>0</v>
      </c>
      <c r="O452" s="292"/>
      <c r="P452" s="292"/>
      <c r="Q452" s="292"/>
      <c r="R452" s="151"/>
      <c r="T452" s="152"/>
      <c r="U452" s="34" t="s">
        <v>40</v>
      </c>
      <c r="V452" s="153">
        <v>0.34500000000000003</v>
      </c>
      <c r="W452" s="153">
        <f>V452*K452</f>
        <v>7.803900000000001</v>
      </c>
      <c r="X452" s="153">
        <v>0.00228</v>
      </c>
      <c r="Y452" s="153">
        <f>X452*K452</f>
        <v>0.0515736</v>
      </c>
      <c r="Z452" s="153">
        <v>0</v>
      </c>
      <c r="AA452" s="154">
        <f>Z452*K452</f>
        <v>0</v>
      </c>
      <c r="AR452" s="9" t="s">
        <v>147</v>
      </c>
      <c r="AT452" s="9" t="s">
        <v>149</v>
      </c>
      <c r="AU452" s="9" t="s">
        <v>90</v>
      </c>
      <c r="AY452" s="9" t="s">
        <v>148</v>
      </c>
      <c r="BE452" s="155">
        <f>IF(U452="základní",N452,0)</f>
        <v>0</v>
      </c>
      <c r="BF452" s="155">
        <f>IF(U452="snížená",N452,0)</f>
        <v>0</v>
      </c>
      <c r="BG452" s="155">
        <f>IF(U452="zákl. přenesená",N452,0)</f>
        <v>0</v>
      </c>
      <c r="BH452" s="155">
        <f>IF(U452="sníž. přenesená",N452,0)</f>
        <v>0</v>
      </c>
      <c r="BI452" s="155">
        <f>IF(U452="nulová",N452,0)</f>
        <v>0</v>
      </c>
      <c r="BJ452" s="9" t="s">
        <v>83</v>
      </c>
      <c r="BK452" s="155">
        <f>ROUND(L452*K452,2)</f>
        <v>0</v>
      </c>
      <c r="BL452" s="9" t="s">
        <v>147</v>
      </c>
      <c r="BM452" s="9" t="s">
        <v>640</v>
      </c>
    </row>
    <row r="453" spans="2:51" s="165" customFormat="1" ht="22.5" customHeight="1">
      <c r="B453" s="166"/>
      <c r="C453" s="167"/>
      <c r="D453" s="167"/>
      <c r="E453" s="168"/>
      <c r="F453" s="300" t="s">
        <v>174</v>
      </c>
      <c r="G453" s="300"/>
      <c r="H453" s="300"/>
      <c r="I453" s="300"/>
      <c r="J453" s="167"/>
      <c r="K453" s="169">
        <v>22.62</v>
      </c>
      <c r="L453" s="167"/>
      <c r="M453" s="167"/>
      <c r="N453" s="167"/>
      <c r="O453" s="167"/>
      <c r="P453" s="167"/>
      <c r="Q453" s="167"/>
      <c r="R453" s="170"/>
      <c r="T453" s="171"/>
      <c r="U453" s="167"/>
      <c r="V453" s="167"/>
      <c r="W453" s="167"/>
      <c r="X453" s="167"/>
      <c r="Y453" s="167"/>
      <c r="Z453" s="167"/>
      <c r="AA453" s="172"/>
      <c r="AT453" s="173" t="s">
        <v>269</v>
      </c>
      <c r="AU453" s="173" t="s">
        <v>90</v>
      </c>
      <c r="AV453" s="165" t="s">
        <v>90</v>
      </c>
      <c r="AW453" s="165" t="s">
        <v>32</v>
      </c>
      <c r="AX453" s="165" t="s">
        <v>83</v>
      </c>
      <c r="AY453" s="173" t="s">
        <v>148</v>
      </c>
    </row>
    <row r="454" spans="2:65" s="23" customFormat="1" ht="31.5" customHeight="1">
      <c r="B454" s="146"/>
      <c r="C454" s="147" t="s">
        <v>641</v>
      </c>
      <c r="D454" s="147" t="s">
        <v>149</v>
      </c>
      <c r="E454" s="148" t="s">
        <v>642</v>
      </c>
      <c r="F454" s="291" t="s">
        <v>643</v>
      </c>
      <c r="G454" s="291"/>
      <c r="H454" s="291"/>
      <c r="I454" s="291"/>
      <c r="J454" s="149" t="s">
        <v>172</v>
      </c>
      <c r="K454" s="150">
        <v>102.504</v>
      </c>
      <c r="L454" s="292"/>
      <c r="M454" s="292"/>
      <c r="N454" s="292">
        <f>ROUND(L454*K454,2)</f>
        <v>0</v>
      </c>
      <c r="O454" s="292"/>
      <c r="P454" s="292"/>
      <c r="Q454" s="292"/>
      <c r="R454" s="151"/>
      <c r="T454" s="152"/>
      <c r="U454" s="34" t="s">
        <v>40</v>
      </c>
      <c r="V454" s="153">
        <v>1.04</v>
      </c>
      <c r="W454" s="153">
        <f>V454*K454</f>
        <v>106.60416000000001</v>
      </c>
      <c r="X454" s="153">
        <v>0.00832</v>
      </c>
      <c r="Y454" s="153">
        <f>X454*K454</f>
        <v>0.8528332799999999</v>
      </c>
      <c r="Z454" s="153">
        <v>0</v>
      </c>
      <c r="AA454" s="154">
        <f>Z454*K454</f>
        <v>0</v>
      </c>
      <c r="AR454" s="9" t="s">
        <v>147</v>
      </c>
      <c r="AT454" s="9" t="s">
        <v>149</v>
      </c>
      <c r="AU454" s="9" t="s">
        <v>90</v>
      </c>
      <c r="AY454" s="9" t="s">
        <v>148</v>
      </c>
      <c r="BE454" s="155">
        <f>IF(U454="základní",N454,0)</f>
        <v>0</v>
      </c>
      <c r="BF454" s="155">
        <f>IF(U454="snížená",N454,0)</f>
        <v>0</v>
      </c>
      <c r="BG454" s="155">
        <f>IF(U454="zákl. přenesená",N454,0)</f>
        <v>0</v>
      </c>
      <c r="BH454" s="155">
        <f>IF(U454="sníž. přenesená",N454,0)</f>
        <v>0</v>
      </c>
      <c r="BI454" s="155">
        <f>IF(U454="nulová",N454,0)</f>
        <v>0</v>
      </c>
      <c r="BJ454" s="9" t="s">
        <v>83</v>
      </c>
      <c r="BK454" s="155">
        <f>ROUND(L454*K454,2)</f>
        <v>0</v>
      </c>
      <c r="BL454" s="9" t="s">
        <v>147</v>
      </c>
      <c r="BM454" s="9" t="s">
        <v>644</v>
      </c>
    </row>
    <row r="455" spans="2:51" s="157" customFormat="1" ht="22.5" customHeight="1">
      <c r="B455" s="158"/>
      <c r="C455" s="159"/>
      <c r="D455" s="159"/>
      <c r="E455" s="160"/>
      <c r="F455" s="295" t="s">
        <v>645</v>
      </c>
      <c r="G455" s="295"/>
      <c r="H455" s="295"/>
      <c r="I455" s="295"/>
      <c r="J455" s="159"/>
      <c r="K455" s="160"/>
      <c r="L455" s="159"/>
      <c r="M455" s="159"/>
      <c r="N455" s="159"/>
      <c r="O455" s="159"/>
      <c r="P455" s="159"/>
      <c r="Q455" s="159"/>
      <c r="R455" s="161"/>
      <c r="T455" s="162"/>
      <c r="U455" s="159"/>
      <c r="V455" s="159"/>
      <c r="W455" s="159"/>
      <c r="X455" s="159"/>
      <c r="Y455" s="159"/>
      <c r="Z455" s="159"/>
      <c r="AA455" s="163"/>
      <c r="AT455" s="164" t="s">
        <v>269</v>
      </c>
      <c r="AU455" s="164" t="s">
        <v>90</v>
      </c>
      <c r="AV455" s="157" t="s">
        <v>83</v>
      </c>
      <c r="AW455" s="157" t="s">
        <v>32</v>
      </c>
      <c r="AX455" s="157" t="s">
        <v>75</v>
      </c>
      <c r="AY455" s="164" t="s">
        <v>148</v>
      </c>
    </row>
    <row r="456" spans="2:51" s="157" customFormat="1" ht="22.5" customHeight="1">
      <c r="B456" s="158"/>
      <c r="C456" s="159"/>
      <c r="D456" s="159"/>
      <c r="E456" s="160"/>
      <c r="F456" s="298" t="s">
        <v>646</v>
      </c>
      <c r="G456" s="298"/>
      <c r="H456" s="298"/>
      <c r="I456" s="298"/>
      <c r="J456" s="159"/>
      <c r="K456" s="160"/>
      <c r="L456" s="159"/>
      <c r="M456" s="159"/>
      <c r="N456" s="159"/>
      <c r="O456" s="159"/>
      <c r="P456" s="159"/>
      <c r="Q456" s="159"/>
      <c r="R456" s="161"/>
      <c r="T456" s="162"/>
      <c r="U456" s="159"/>
      <c r="V456" s="159"/>
      <c r="W456" s="159"/>
      <c r="X456" s="159"/>
      <c r="Y456" s="159"/>
      <c r="Z456" s="159"/>
      <c r="AA456" s="163"/>
      <c r="AT456" s="164" t="s">
        <v>269</v>
      </c>
      <c r="AU456" s="164" t="s">
        <v>90</v>
      </c>
      <c r="AV456" s="157" t="s">
        <v>83</v>
      </c>
      <c r="AW456" s="157" t="s">
        <v>32</v>
      </c>
      <c r="AX456" s="157" t="s">
        <v>75</v>
      </c>
      <c r="AY456" s="164" t="s">
        <v>148</v>
      </c>
    </row>
    <row r="457" spans="2:51" s="165" customFormat="1" ht="22.5" customHeight="1">
      <c r="B457" s="166"/>
      <c r="C457" s="167"/>
      <c r="D457" s="167"/>
      <c r="E457" s="168"/>
      <c r="F457" s="296" t="s">
        <v>647</v>
      </c>
      <c r="G457" s="296"/>
      <c r="H457" s="296"/>
      <c r="I457" s="296"/>
      <c r="J457" s="167"/>
      <c r="K457" s="169">
        <v>32.37</v>
      </c>
      <c r="L457" s="167"/>
      <c r="M457" s="167"/>
      <c r="N457" s="167"/>
      <c r="O457" s="167"/>
      <c r="P457" s="167"/>
      <c r="Q457" s="167"/>
      <c r="R457" s="170"/>
      <c r="T457" s="171"/>
      <c r="U457" s="167"/>
      <c r="V457" s="167"/>
      <c r="W457" s="167"/>
      <c r="X457" s="167"/>
      <c r="Y457" s="167"/>
      <c r="Z457" s="167"/>
      <c r="AA457" s="172"/>
      <c r="AT457" s="173" t="s">
        <v>269</v>
      </c>
      <c r="AU457" s="173" t="s">
        <v>90</v>
      </c>
      <c r="AV457" s="165" t="s">
        <v>90</v>
      </c>
      <c r="AW457" s="165" t="s">
        <v>32</v>
      </c>
      <c r="AX457" s="165" t="s">
        <v>75</v>
      </c>
      <c r="AY457" s="173" t="s">
        <v>148</v>
      </c>
    </row>
    <row r="458" spans="2:51" s="165" customFormat="1" ht="22.5" customHeight="1">
      <c r="B458" s="166"/>
      <c r="C458" s="167"/>
      <c r="D458" s="167"/>
      <c r="E458" s="168"/>
      <c r="F458" s="296" t="s">
        <v>648</v>
      </c>
      <c r="G458" s="296"/>
      <c r="H458" s="296"/>
      <c r="I458" s="296"/>
      <c r="J458" s="167"/>
      <c r="K458" s="169">
        <v>-5.16</v>
      </c>
      <c r="L458" s="167"/>
      <c r="M458" s="167"/>
      <c r="N458" s="167"/>
      <c r="O458" s="167"/>
      <c r="P458" s="167"/>
      <c r="Q458" s="167"/>
      <c r="R458" s="170"/>
      <c r="T458" s="171"/>
      <c r="U458" s="167"/>
      <c r="V458" s="167"/>
      <c r="W458" s="167"/>
      <c r="X458" s="167"/>
      <c r="Y458" s="167"/>
      <c r="Z458" s="167"/>
      <c r="AA458" s="172"/>
      <c r="AT458" s="173" t="s">
        <v>269</v>
      </c>
      <c r="AU458" s="173" t="s">
        <v>90</v>
      </c>
      <c r="AV458" s="165" t="s">
        <v>90</v>
      </c>
      <c r="AW458" s="165" t="s">
        <v>32</v>
      </c>
      <c r="AX458" s="165" t="s">
        <v>75</v>
      </c>
      <c r="AY458" s="173" t="s">
        <v>148</v>
      </c>
    </row>
    <row r="459" spans="2:51" s="157" customFormat="1" ht="22.5" customHeight="1">
      <c r="B459" s="158"/>
      <c r="C459" s="159"/>
      <c r="D459" s="159"/>
      <c r="E459" s="160"/>
      <c r="F459" s="298" t="s">
        <v>649</v>
      </c>
      <c r="G459" s="298"/>
      <c r="H459" s="298"/>
      <c r="I459" s="298"/>
      <c r="J459" s="159"/>
      <c r="K459" s="160"/>
      <c r="L459" s="159"/>
      <c r="M459" s="159"/>
      <c r="N459" s="159"/>
      <c r="O459" s="159"/>
      <c r="P459" s="159"/>
      <c r="Q459" s="159"/>
      <c r="R459" s="161"/>
      <c r="T459" s="162"/>
      <c r="U459" s="159"/>
      <c r="V459" s="159"/>
      <c r="W459" s="159"/>
      <c r="X459" s="159"/>
      <c r="Y459" s="159"/>
      <c r="Z459" s="159"/>
      <c r="AA459" s="163"/>
      <c r="AT459" s="164" t="s">
        <v>269</v>
      </c>
      <c r="AU459" s="164" t="s">
        <v>90</v>
      </c>
      <c r="AV459" s="157" t="s">
        <v>83</v>
      </c>
      <c r="AW459" s="157" t="s">
        <v>32</v>
      </c>
      <c r="AX459" s="157" t="s">
        <v>75</v>
      </c>
      <c r="AY459" s="164" t="s">
        <v>148</v>
      </c>
    </row>
    <row r="460" spans="2:51" s="165" customFormat="1" ht="22.5" customHeight="1">
      <c r="B460" s="166"/>
      <c r="C460" s="167"/>
      <c r="D460" s="167"/>
      <c r="E460" s="168"/>
      <c r="F460" s="296" t="s">
        <v>650</v>
      </c>
      <c r="G460" s="296"/>
      <c r="H460" s="296"/>
      <c r="I460" s="296"/>
      <c r="J460" s="167"/>
      <c r="K460" s="169">
        <v>36.4</v>
      </c>
      <c r="L460" s="167"/>
      <c r="M460" s="167"/>
      <c r="N460" s="167"/>
      <c r="O460" s="167"/>
      <c r="P460" s="167"/>
      <c r="Q460" s="167"/>
      <c r="R460" s="170"/>
      <c r="T460" s="171"/>
      <c r="U460" s="167"/>
      <c r="V460" s="167"/>
      <c r="W460" s="167"/>
      <c r="X460" s="167"/>
      <c r="Y460" s="167"/>
      <c r="Z460" s="167"/>
      <c r="AA460" s="172"/>
      <c r="AT460" s="173" t="s">
        <v>269</v>
      </c>
      <c r="AU460" s="173" t="s">
        <v>90</v>
      </c>
      <c r="AV460" s="165" t="s">
        <v>90</v>
      </c>
      <c r="AW460" s="165" t="s">
        <v>32</v>
      </c>
      <c r="AX460" s="165" t="s">
        <v>75</v>
      </c>
      <c r="AY460" s="173" t="s">
        <v>148</v>
      </c>
    </row>
    <row r="461" spans="2:51" s="165" customFormat="1" ht="22.5" customHeight="1">
      <c r="B461" s="166"/>
      <c r="C461" s="167"/>
      <c r="D461" s="167"/>
      <c r="E461" s="168"/>
      <c r="F461" s="296" t="s">
        <v>651</v>
      </c>
      <c r="G461" s="296"/>
      <c r="H461" s="296"/>
      <c r="I461" s="296"/>
      <c r="J461" s="167"/>
      <c r="K461" s="169">
        <v>-2.626</v>
      </c>
      <c r="L461" s="167"/>
      <c r="M461" s="167"/>
      <c r="N461" s="167"/>
      <c r="O461" s="167"/>
      <c r="P461" s="167"/>
      <c r="Q461" s="167"/>
      <c r="R461" s="170"/>
      <c r="T461" s="171"/>
      <c r="U461" s="167"/>
      <c r="V461" s="167"/>
      <c r="W461" s="167"/>
      <c r="X461" s="167"/>
      <c r="Y461" s="167"/>
      <c r="Z461" s="167"/>
      <c r="AA461" s="172"/>
      <c r="AT461" s="173" t="s">
        <v>269</v>
      </c>
      <c r="AU461" s="173" t="s">
        <v>90</v>
      </c>
      <c r="AV461" s="165" t="s">
        <v>90</v>
      </c>
      <c r="AW461" s="165" t="s">
        <v>32</v>
      </c>
      <c r="AX461" s="165" t="s">
        <v>75</v>
      </c>
      <c r="AY461" s="173" t="s">
        <v>148</v>
      </c>
    </row>
    <row r="462" spans="2:51" s="157" customFormat="1" ht="22.5" customHeight="1">
      <c r="B462" s="158"/>
      <c r="C462" s="159"/>
      <c r="D462" s="159"/>
      <c r="E462" s="160"/>
      <c r="F462" s="298" t="s">
        <v>652</v>
      </c>
      <c r="G462" s="298"/>
      <c r="H462" s="298"/>
      <c r="I462" s="298"/>
      <c r="J462" s="159"/>
      <c r="K462" s="160"/>
      <c r="L462" s="159"/>
      <c r="M462" s="159"/>
      <c r="N462" s="159"/>
      <c r="O462" s="159"/>
      <c r="P462" s="159"/>
      <c r="Q462" s="159"/>
      <c r="R462" s="161"/>
      <c r="T462" s="162"/>
      <c r="U462" s="159"/>
      <c r="V462" s="159"/>
      <c r="W462" s="159"/>
      <c r="X462" s="159"/>
      <c r="Y462" s="159"/>
      <c r="Z462" s="159"/>
      <c r="AA462" s="163"/>
      <c r="AT462" s="164" t="s">
        <v>269</v>
      </c>
      <c r="AU462" s="164" t="s">
        <v>90</v>
      </c>
      <c r="AV462" s="157" t="s">
        <v>83</v>
      </c>
      <c r="AW462" s="157" t="s">
        <v>32</v>
      </c>
      <c r="AX462" s="157" t="s">
        <v>75</v>
      </c>
      <c r="AY462" s="164" t="s">
        <v>148</v>
      </c>
    </row>
    <row r="463" spans="2:51" s="165" customFormat="1" ht="22.5" customHeight="1">
      <c r="B463" s="166"/>
      <c r="C463" s="167"/>
      <c r="D463" s="167"/>
      <c r="E463" s="168"/>
      <c r="F463" s="296" t="s">
        <v>653</v>
      </c>
      <c r="G463" s="296"/>
      <c r="H463" s="296"/>
      <c r="I463" s="296"/>
      <c r="J463" s="167"/>
      <c r="K463" s="169">
        <v>13.52</v>
      </c>
      <c r="L463" s="167"/>
      <c r="M463" s="167"/>
      <c r="N463" s="167"/>
      <c r="O463" s="167"/>
      <c r="P463" s="167"/>
      <c r="Q463" s="167"/>
      <c r="R463" s="170"/>
      <c r="T463" s="171"/>
      <c r="U463" s="167"/>
      <c r="V463" s="167"/>
      <c r="W463" s="167"/>
      <c r="X463" s="167"/>
      <c r="Y463" s="167"/>
      <c r="Z463" s="167"/>
      <c r="AA463" s="172"/>
      <c r="AT463" s="173" t="s">
        <v>269</v>
      </c>
      <c r="AU463" s="173" t="s">
        <v>90</v>
      </c>
      <c r="AV463" s="165" t="s">
        <v>90</v>
      </c>
      <c r="AW463" s="165" t="s">
        <v>32</v>
      </c>
      <c r="AX463" s="165" t="s">
        <v>75</v>
      </c>
      <c r="AY463" s="173" t="s">
        <v>148</v>
      </c>
    </row>
    <row r="464" spans="2:51" s="165" customFormat="1" ht="22.5" customHeight="1">
      <c r="B464" s="166"/>
      <c r="C464" s="167"/>
      <c r="D464" s="167"/>
      <c r="E464" s="168"/>
      <c r="F464" s="296" t="s">
        <v>617</v>
      </c>
      <c r="G464" s="296"/>
      <c r="H464" s="296"/>
      <c r="I464" s="296"/>
      <c r="J464" s="167"/>
      <c r="K464" s="169">
        <v>-2.88</v>
      </c>
      <c r="L464" s="167"/>
      <c r="M464" s="167"/>
      <c r="N464" s="167"/>
      <c r="O464" s="167"/>
      <c r="P464" s="167"/>
      <c r="Q464" s="167"/>
      <c r="R464" s="170"/>
      <c r="T464" s="171"/>
      <c r="U464" s="167"/>
      <c r="V464" s="167"/>
      <c r="W464" s="167"/>
      <c r="X464" s="167"/>
      <c r="Y464" s="167"/>
      <c r="Z464" s="167"/>
      <c r="AA464" s="172"/>
      <c r="AT464" s="173" t="s">
        <v>269</v>
      </c>
      <c r="AU464" s="173" t="s">
        <v>90</v>
      </c>
      <c r="AV464" s="165" t="s">
        <v>90</v>
      </c>
      <c r="AW464" s="165" t="s">
        <v>32</v>
      </c>
      <c r="AX464" s="165" t="s">
        <v>75</v>
      </c>
      <c r="AY464" s="173" t="s">
        <v>148</v>
      </c>
    </row>
    <row r="465" spans="2:51" s="157" customFormat="1" ht="22.5" customHeight="1">
      <c r="B465" s="158"/>
      <c r="C465" s="159"/>
      <c r="D465" s="159"/>
      <c r="E465" s="160"/>
      <c r="F465" s="298" t="s">
        <v>654</v>
      </c>
      <c r="G465" s="298"/>
      <c r="H465" s="298"/>
      <c r="I465" s="298"/>
      <c r="J465" s="159"/>
      <c r="K465" s="160"/>
      <c r="L465" s="159"/>
      <c r="M465" s="159"/>
      <c r="N465" s="159"/>
      <c r="O465" s="159"/>
      <c r="P465" s="159"/>
      <c r="Q465" s="159"/>
      <c r="R465" s="161"/>
      <c r="T465" s="162"/>
      <c r="U465" s="159"/>
      <c r="V465" s="159"/>
      <c r="W465" s="159"/>
      <c r="X465" s="159"/>
      <c r="Y465" s="159"/>
      <c r="Z465" s="159"/>
      <c r="AA465" s="163"/>
      <c r="AT465" s="164" t="s">
        <v>269</v>
      </c>
      <c r="AU465" s="164" t="s">
        <v>90</v>
      </c>
      <c r="AV465" s="157" t="s">
        <v>83</v>
      </c>
      <c r="AW465" s="157" t="s">
        <v>32</v>
      </c>
      <c r="AX465" s="157" t="s">
        <v>75</v>
      </c>
      <c r="AY465" s="164" t="s">
        <v>148</v>
      </c>
    </row>
    <row r="466" spans="2:51" s="165" customFormat="1" ht="22.5" customHeight="1">
      <c r="B466" s="166"/>
      <c r="C466" s="167"/>
      <c r="D466" s="167"/>
      <c r="E466" s="168"/>
      <c r="F466" s="296" t="s">
        <v>655</v>
      </c>
      <c r="G466" s="296"/>
      <c r="H466" s="296"/>
      <c r="I466" s="296"/>
      <c r="J466" s="167"/>
      <c r="K466" s="169">
        <v>25.48</v>
      </c>
      <c r="L466" s="167"/>
      <c r="M466" s="167"/>
      <c r="N466" s="167"/>
      <c r="O466" s="167"/>
      <c r="P466" s="167"/>
      <c r="Q466" s="167"/>
      <c r="R466" s="170"/>
      <c r="T466" s="171"/>
      <c r="U466" s="167"/>
      <c r="V466" s="167"/>
      <c r="W466" s="167"/>
      <c r="X466" s="167"/>
      <c r="Y466" s="167"/>
      <c r="Z466" s="167"/>
      <c r="AA466" s="172"/>
      <c r="AT466" s="173" t="s">
        <v>269</v>
      </c>
      <c r="AU466" s="173" t="s">
        <v>90</v>
      </c>
      <c r="AV466" s="165" t="s">
        <v>90</v>
      </c>
      <c r="AW466" s="165" t="s">
        <v>32</v>
      </c>
      <c r="AX466" s="165" t="s">
        <v>75</v>
      </c>
      <c r="AY466" s="173" t="s">
        <v>148</v>
      </c>
    </row>
    <row r="467" spans="2:51" s="165" customFormat="1" ht="22.5" customHeight="1">
      <c r="B467" s="166"/>
      <c r="C467" s="167"/>
      <c r="D467" s="167"/>
      <c r="E467" s="168"/>
      <c r="F467" s="296" t="s">
        <v>656</v>
      </c>
      <c r="G467" s="296"/>
      <c r="H467" s="296"/>
      <c r="I467" s="296"/>
      <c r="J467" s="167"/>
      <c r="K467" s="169">
        <v>-3.24</v>
      </c>
      <c r="L467" s="167"/>
      <c r="M467" s="167"/>
      <c r="N467" s="167"/>
      <c r="O467" s="167"/>
      <c r="P467" s="167"/>
      <c r="Q467" s="167"/>
      <c r="R467" s="170"/>
      <c r="T467" s="171"/>
      <c r="U467" s="167"/>
      <c r="V467" s="167"/>
      <c r="W467" s="167"/>
      <c r="X467" s="167"/>
      <c r="Y467" s="167"/>
      <c r="Z467" s="167"/>
      <c r="AA467" s="172"/>
      <c r="AT467" s="173" t="s">
        <v>269</v>
      </c>
      <c r="AU467" s="173" t="s">
        <v>90</v>
      </c>
      <c r="AV467" s="165" t="s">
        <v>90</v>
      </c>
      <c r="AW467" s="165" t="s">
        <v>32</v>
      </c>
      <c r="AX467" s="165" t="s">
        <v>75</v>
      </c>
      <c r="AY467" s="173" t="s">
        <v>148</v>
      </c>
    </row>
    <row r="468" spans="2:51" s="157" customFormat="1" ht="22.5" customHeight="1">
      <c r="B468" s="158"/>
      <c r="C468" s="159"/>
      <c r="D468" s="159"/>
      <c r="E468" s="160"/>
      <c r="F468" s="298" t="s">
        <v>657</v>
      </c>
      <c r="G468" s="298"/>
      <c r="H468" s="298"/>
      <c r="I468" s="298"/>
      <c r="J468" s="159"/>
      <c r="K468" s="160"/>
      <c r="L468" s="159"/>
      <c r="M468" s="159"/>
      <c r="N468" s="159"/>
      <c r="O468" s="159"/>
      <c r="P468" s="159"/>
      <c r="Q468" s="159"/>
      <c r="R468" s="161"/>
      <c r="T468" s="162"/>
      <c r="U468" s="159"/>
      <c r="V468" s="159"/>
      <c r="W468" s="159"/>
      <c r="X468" s="159"/>
      <c r="Y468" s="159"/>
      <c r="Z468" s="159"/>
      <c r="AA468" s="163"/>
      <c r="AT468" s="164" t="s">
        <v>269</v>
      </c>
      <c r="AU468" s="164" t="s">
        <v>90</v>
      </c>
      <c r="AV468" s="157" t="s">
        <v>83</v>
      </c>
      <c r="AW468" s="157" t="s">
        <v>32</v>
      </c>
      <c r="AX468" s="157" t="s">
        <v>75</v>
      </c>
      <c r="AY468" s="164" t="s">
        <v>148</v>
      </c>
    </row>
    <row r="469" spans="2:51" s="165" customFormat="1" ht="22.5" customHeight="1">
      <c r="B469" s="166"/>
      <c r="C469" s="167"/>
      <c r="D469" s="167"/>
      <c r="E469" s="168"/>
      <c r="F469" s="296" t="s">
        <v>658</v>
      </c>
      <c r="G469" s="296"/>
      <c r="H469" s="296"/>
      <c r="I469" s="296"/>
      <c r="J469" s="167"/>
      <c r="K469" s="169">
        <v>8.64</v>
      </c>
      <c r="L469" s="167"/>
      <c r="M469" s="167"/>
      <c r="N469" s="167"/>
      <c r="O469" s="167"/>
      <c r="P469" s="167"/>
      <c r="Q469" s="167"/>
      <c r="R469" s="170"/>
      <c r="T469" s="171"/>
      <c r="U469" s="167"/>
      <c r="V469" s="167"/>
      <c r="W469" s="167"/>
      <c r="X469" s="167"/>
      <c r="Y469" s="167"/>
      <c r="Z469" s="167"/>
      <c r="AA469" s="172"/>
      <c r="AT469" s="173" t="s">
        <v>269</v>
      </c>
      <c r="AU469" s="173" t="s">
        <v>90</v>
      </c>
      <c r="AV469" s="165" t="s">
        <v>90</v>
      </c>
      <c r="AW469" s="165" t="s">
        <v>32</v>
      </c>
      <c r="AX469" s="165" t="s">
        <v>75</v>
      </c>
      <c r="AY469" s="173" t="s">
        <v>148</v>
      </c>
    </row>
    <row r="470" spans="2:51" s="183" customFormat="1" ht="22.5" customHeight="1">
      <c r="B470" s="184"/>
      <c r="C470" s="185"/>
      <c r="D470" s="185"/>
      <c r="E470" s="186" t="s">
        <v>176</v>
      </c>
      <c r="F470" s="299" t="s">
        <v>281</v>
      </c>
      <c r="G470" s="299"/>
      <c r="H470" s="299"/>
      <c r="I470" s="299"/>
      <c r="J470" s="185"/>
      <c r="K470" s="187">
        <v>102.504</v>
      </c>
      <c r="L470" s="185"/>
      <c r="M470" s="185"/>
      <c r="N470" s="185"/>
      <c r="O470" s="185"/>
      <c r="P470" s="185"/>
      <c r="Q470" s="185"/>
      <c r="R470" s="188"/>
      <c r="T470" s="189"/>
      <c r="U470" s="185"/>
      <c r="V470" s="185"/>
      <c r="W470" s="185"/>
      <c r="X470" s="185"/>
      <c r="Y470" s="185"/>
      <c r="Z470" s="185"/>
      <c r="AA470" s="190"/>
      <c r="AT470" s="191" t="s">
        <v>269</v>
      </c>
      <c r="AU470" s="191" t="s">
        <v>90</v>
      </c>
      <c r="AV470" s="183" t="s">
        <v>147</v>
      </c>
      <c r="AW470" s="183" t="s">
        <v>32</v>
      </c>
      <c r="AX470" s="183" t="s">
        <v>83</v>
      </c>
      <c r="AY470" s="191" t="s">
        <v>148</v>
      </c>
    </row>
    <row r="471" spans="2:65" s="23" customFormat="1" ht="31.5" customHeight="1">
      <c r="B471" s="146"/>
      <c r="C471" s="192" t="s">
        <v>659</v>
      </c>
      <c r="D471" s="192" t="s">
        <v>631</v>
      </c>
      <c r="E471" s="193" t="s">
        <v>660</v>
      </c>
      <c r="F471" s="302" t="s">
        <v>661</v>
      </c>
      <c r="G471" s="302"/>
      <c r="H471" s="302"/>
      <c r="I471" s="302"/>
      <c r="J471" s="194" t="s">
        <v>172</v>
      </c>
      <c r="K471" s="195">
        <v>104.554</v>
      </c>
      <c r="L471" s="303"/>
      <c r="M471" s="303"/>
      <c r="N471" s="303">
        <f>ROUND(L471*K471,2)</f>
        <v>0</v>
      </c>
      <c r="O471" s="303"/>
      <c r="P471" s="303"/>
      <c r="Q471" s="303"/>
      <c r="R471" s="151"/>
      <c r="T471" s="152"/>
      <c r="U471" s="34" t="s">
        <v>40</v>
      </c>
      <c r="V471" s="153">
        <v>0</v>
      </c>
      <c r="W471" s="153">
        <f>V471*K471</f>
        <v>0</v>
      </c>
      <c r="X471" s="153">
        <v>0.0023</v>
      </c>
      <c r="Y471" s="153">
        <f>X471*K471</f>
        <v>0.2404742</v>
      </c>
      <c r="Z471" s="153">
        <v>0</v>
      </c>
      <c r="AA471" s="154">
        <f>Z471*K471</f>
        <v>0</v>
      </c>
      <c r="AR471" s="9" t="s">
        <v>286</v>
      </c>
      <c r="AT471" s="9" t="s">
        <v>631</v>
      </c>
      <c r="AU471" s="9" t="s">
        <v>90</v>
      </c>
      <c r="AY471" s="9" t="s">
        <v>148</v>
      </c>
      <c r="BE471" s="155">
        <f>IF(U471="základní",N471,0)</f>
        <v>0</v>
      </c>
      <c r="BF471" s="155">
        <f>IF(U471="snížená",N471,0)</f>
        <v>0</v>
      </c>
      <c r="BG471" s="155">
        <f>IF(U471="zákl. přenesená",N471,0)</f>
        <v>0</v>
      </c>
      <c r="BH471" s="155">
        <f>IF(U471="sníž. přenesená",N471,0)</f>
        <v>0</v>
      </c>
      <c r="BI471" s="155">
        <f>IF(U471="nulová",N471,0)</f>
        <v>0</v>
      </c>
      <c r="BJ471" s="9" t="s">
        <v>83</v>
      </c>
      <c r="BK471" s="155">
        <f>ROUND(L471*K471,2)</f>
        <v>0</v>
      </c>
      <c r="BL471" s="9" t="s">
        <v>147</v>
      </c>
      <c r="BM471" s="9" t="s">
        <v>662</v>
      </c>
    </row>
    <row r="472" spans="2:47" s="23" customFormat="1" ht="22.5" customHeight="1">
      <c r="B472" s="24"/>
      <c r="C472" s="25"/>
      <c r="D472" s="25"/>
      <c r="E472" s="25"/>
      <c r="F472" s="294" t="s">
        <v>635</v>
      </c>
      <c r="G472" s="294"/>
      <c r="H472" s="294"/>
      <c r="I472" s="294"/>
      <c r="J472" s="25"/>
      <c r="K472" s="25"/>
      <c r="L472" s="25"/>
      <c r="M472" s="25"/>
      <c r="N472" s="25"/>
      <c r="O472" s="25"/>
      <c r="P472" s="25"/>
      <c r="Q472" s="25"/>
      <c r="R472" s="26"/>
      <c r="T472" s="196"/>
      <c r="U472" s="25"/>
      <c r="V472" s="25"/>
      <c r="W472" s="25"/>
      <c r="X472" s="25"/>
      <c r="Y472" s="25"/>
      <c r="Z472" s="25"/>
      <c r="AA472" s="66"/>
      <c r="AT472" s="9" t="s">
        <v>169</v>
      </c>
      <c r="AU472" s="9" t="s">
        <v>90</v>
      </c>
    </row>
    <row r="473" spans="2:51" s="165" customFormat="1" ht="22.5" customHeight="1">
      <c r="B473" s="166"/>
      <c r="C473" s="167"/>
      <c r="D473" s="167"/>
      <c r="E473" s="168"/>
      <c r="F473" s="296" t="s">
        <v>663</v>
      </c>
      <c r="G473" s="296"/>
      <c r="H473" s="296"/>
      <c r="I473" s="296"/>
      <c r="J473" s="167"/>
      <c r="K473" s="169">
        <v>104.554</v>
      </c>
      <c r="L473" s="167"/>
      <c r="M473" s="167"/>
      <c r="N473" s="167"/>
      <c r="O473" s="167"/>
      <c r="P473" s="167"/>
      <c r="Q473" s="167"/>
      <c r="R473" s="170"/>
      <c r="T473" s="171"/>
      <c r="U473" s="167"/>
      <c r="V473" s="167"/>
      <c r="W473" s="167"/>
      <c r="X473" s="167"/>
      <c r="Y473" s="167"/>
      <c r="Z473" s="167"/>
      <c r="AA473" s="172"/>
      <c r="AT473" s="173" t="s">
        <v>269</v>
      </c>
      <c r="AU473" s="173" t="s">
        <v>90</v>
      </c>
      <c r="AV473" s="165" t="s">
        <v>90</v>
      </c>
      <c r="AW473" s="165" t="s">
        <v>32</v>
      </c>
      <c r="AX473" s="165" t="s">
        <v>83</v>
      </c>
      <c r="AY473" s="173" t="s">
        <v>148</v>
      </c>
    </row>
    <row r="474" spans="2:65" s="23" customFormat="1" ht="39.75" customHeight="1">
      <c r="B474" s="146"/>
      <c r="C474" s="147" t="s">
        <v>664</v>
      </c>
      <c r="D474" s="147" t="s">
        <v>149</v>
      </c>
      <c r="E474" s="148" t="s">
        <v>665</v>
      </c>
      <c r="F474" s="291" t="s">
        <v>666</v>
      </c>
      <c r="G474" s="291"/>
      <c r="H474" s="291"/>
      <c r="I474" s="291"/>
      <c r="J474" s="149" t="s">
        <v>172</v>
      </c>
      <c r="K474" s="150">
        <v>154.349</v>
      </c>
      <c r="L474" s="292"/>
      <c r="M474" s="292"/>
      <c r="N474" s="292">
        <f>ROUND(L474*K474,2)</f>
        <v>0</v>
      </c>
      <c r="O474" s="292"/>
      <c r="P474" s="292"/>
      <c r="Q474" s="292"/>
      <c r="R474" s="151"/>
      <c r="T474" s="152"/>
      <c r="U474" s="34" t="s">
        <v>40</v>
      </c>
      <c r="V474" s="153">
        <v>1.1</v>
      </c>
      <c r="W474" s="153">
        <f>V474*K474</f>
        <v>169.7839</v>
      </c>
      <c r="X474" s="153">
        <v>0.011400000000000002</v>
      </c>
      <c r="Y474" s="153">
        <f>X474*K474</f>
        <v>1.7595786000000002</v>
      </c>
      <c r="Z474" s="153">
        <v>0</v>
      </c>
      <c r="AA474" s="154">
        <f>Z474*K474</f>
        <v>0</v>
      </c>
      <c r="AR474" s="9" t="s">
        <v>147</v>
      </c>
      <c r="AT474" s="9" t="s">
        <v>149</v>
      </c>
      <c r="AU474" s="9" t="s">
        <v>90</v>
      </c>
      <c r="AY474" s="9" t="s">
        <v>148</v>
      </c>
      <c r="BE474" s="155">
        <f>IF(U474="základní",N474,0)</f>
        <v>0</v>
      </c>
      <c r="BF474" s="155">
        <f>IF(U474="snížená",N474,0)</f>
        <v>0</v>
      </c>
      <c r="BG474" s="155">
        <f>IF(U474="zákl. přenesená",N474,0)</f>
        <v>0</v>
      </c>
      <c r="BH474" s="155">
        <f>IF(U474="sníž. přenesená",N474,0)</f>
        <v>0</v>
      </c>
      <c r="BI474" s="155">
        <f>IF(U474="nulová",N474,0)</f>
        <v>0</v>
      </c>
      <c r="BJ474" s="9" t="s">
        <v>83</v>
      </c>
      <c r="BK474" s="155">
        <f>ROUND(L474*K474,2)</f>
        <v>0</v>
      </c>
      <c r="BL474" s="9" t="s">
        <v>147</v>
      </c>
      <c r="BM474" s="9" t="s">
        <v>667</v>
      </c>
    </row>
    <row r="475" spans="2:51" s="157" customFormat="1" ht="22.5" customHeight="1">
      <c r="B475" s="158"/>
      <c r="C475" s="159"/>
      <c r="D475" s="159"/>
      <c r="E475" s="160"/>
      <c r="F475" s="295" t="s">
        <v>668</v>
      </c>
      <c r="G475" s="295"/>
      <c r="H475" s="295"/>
      <c r="I475" s="295"/>
      <c r="J475" s="159"/>
      <c r="K475" s="160"/>
      <c r="L475" s="159"/>
      <c r="M475" s="159"/>
      <c r="N475" s="159"/>
      <c r="O475" s="159"/>
      <c r="P475" s="159"/>
      <c r="Q475" s="159"/>
      <c r="R475" s="161"/>
      <c r="T475" s="162"/>
      <c r="U475" s="159"/>
      <c r="V475" s="159"/>
      <c r="W475" s="159"/>
      <c r="X475" s="159"/>
      <c r="Y475" s="159"/>
      <c r="Z475" s="159"/>
      <c r="AA475" s="163"/>
      <c r="AT475" s="164" t="s">
        <v>269</v>
      </c>
      <c r="AU475" s="164" t="s">
        <v>90</v>
      </c>
      <c r="AV475" s="157" t="s">
        <v>83</v>
      </c>
      <c r="AW475" s="157" t="s">
        <v>32</v>
      </c>
      <c r="AX475" s="157" t="s">
        <v>75</v>
      </c>
      <c r="AY475" s="164" t="s">
        <v>148</v>
      </c>
    </row>
    <row r="476" spans="2:51" s="157" customFormat="1" ht="22.5" customHeight="1">
      <c r="B476" s="158"/>
      <c r="C476" s="159"/>
      <c r="D476" s="159"/>
      <c r="E476" s="160"/>
      <c r="F476" s="298" t="s">
        <v>646</v>
      </c>
      <c r="G476" s="298"/>
      <c r="H476" s="298"/>
      <c r="I476" s="298"/>
      <c r="J476" s="159"/>
      <c r="K476" s="160"/>
      <c r="L476" s="159"/>
      <c r="M476" s="159"/>
      <c r="N476" s="159"/>
      <c r="O476" s="159"/>
      <c r="P476" s="159"/>
      <c r="Q476" s="159"/>
      <c r="R476" s="161"/>
      <c r="T476" s="162"/>
      <c r="U476" s="159"/>
      <c r="V476" s="159"/>
      <c r="W476" s="159"/>
      <c r="X476" s="159"/>
      <c r="Y476" s="159"/>
      <c r="Z476" s="159"/>
      <c r="AA476" s="163"/>
      <c r="AT476" s="164" t="s">
        <v>269</v>
      </c>
      <c r="AU476" s="164" t="s">
        <v>90</v>
      </c>
      <c r="AV476" s="157" t="s">
        <v>83</v>
      </c>
      <c r="AW476" s="157" t="s">
        <v>32</v>
      </c>
      <c r="AX476" s="157" t="s">
        <v>75</v>
      </c>
      <c r="AY476" s="164" t="s">
        <v>148</v>
      </c>
    </row>
    <row r="477" spans="2:51" s="165" customFormat="1" ht="22.5" customHeight="1">
      <c r="B477" s="166"/>
      <c r="C477" s="167"/>
      <c r="D477" s="167"/>
      <c r="E477" s="168"/>
      <c r="F477" s="296" t="s">
        <v>669</v>
      </c>
      <c r="G477" s="296"/>
      <c r="H477" s="296"/>
      <c r="I477" s="296"/>
      <c r="J477" s="167"/>
      <c r="K477" s="169">
        <v>28.75</v>
      </c>
      <c r="L477" s="167"/>
      <c r="M477" s="167"/>
      <c r="N477" s="167"/>
      <c r="O477" s="167"/>
      <c r="P477" s="167"/>
      <c r="Q477" s="167"/>
      <c r="R477" s="170"/>
      <c r="T477" s="171"/>
      <c r="U477" s="167"/>
      <c r="V477" s="167"/>
      <c r="W477" s="167"/>
      <c r="X477" s="167"/>
      <c r="Y477" s="167"/>
      <c r="Z477" s="167"/>
      <c r="AA477" s="172"/>
      <c r="AT477" s="173" t="s">
        <v>269</v>
      </c>
      <c r="AU477" s="173" t="s">
        <v>90</v>
      </c>
      <c r="AV477" s="165" t="s">
        <v>90</v>
      </c>
      <c r="AW477" s="165" t="s">
        <v>32</v>
      </c>
      <c r="AX477" s="165" t="s">
        <v>75</v>
      </c>
      <c r="AY477" s="173" t="s">
        <v>148</v>
      </c>
    </row>
    <row r="478" spans="2:51" s="165" customFormat="1" ht="22.5" customHeight="1">
      <c r="B478" s="166"/>
      <c r="C478" s="167"/>
      <c r="D478" s="167"/>
      <c r="E478" s="168"/>
      <c r="F478" s="296" t="s">
        <v>670</v>
      </c>
      <c r="G478" s="296"/>
      <c r="H478" s="296"/>
      <c r="I478" s="296"/>
      <c r="J478" s="167"/>
      <c r="K478" s="169">
        <v>-5.062</v>
      </c>
      <c r="L478" s="167"/>
      <c r="M478" s="167"/>
      <c r="N478" s="167"/>
      <c r="O478" s="167"/>
      <c r="P478" s="167"/>
      <c r="Q478" s="167"/>
      <c r="R478" s="170"/>
      <c r="T478" s="171"/>
      <c r="U478" s="167"/>
      <c r="V478" s="167"/>
      <c r="W478" s="167"/>
      <c r="X478" s="167"/>
      <c r="Y478" s="167"/>
      <c r="Z478" s="167"/>
      <c r="AA478" s="172"/>
      <c r="AT478" s="173" t="s">
        <v>269</v>
      </c>
      <c r="AU478" s="173" t="s">
        <v>90</v>
      </c>
      <c r="AV478" s="165" t="s">
        <v>90</v>
      </c>
      <c r="AW478" s="165" t="s">
        <v>32</v>
      </c>
      <c r="AX478" s="165" t="s">
        <v>75</v>
      </c>
      <c r="AY478" s="173" t="s">
        <v>148</v>
      </c>
    </row>
    <row r="479" spans="2:51" s="157" customFormat="1" ht="22.5" customHeight="1">
      <c r="B479" s="158"/>
      <c r="C479" s="159"/>
      <c r="D479" s="159"/>
      <c r="E479" s="160"/>
      <c r="F479" s="298" t="s">
        <v>649</v>
      </c>
      <c r="G479" s="298"/>
      <c r="H479" s="298"/>
      <c r="I479" s="298"/>
      <c r="J479" s="159"/>
      <c r="K479" s="160"/>
      <c r="L479" s="159"/>
      <c r="M479" s="159"/>
      <c r="N479" s="159"/>
      <c r="O479" s="159"/>
      <c r="P479" s="159"/>
      <c r="Q479" s="159"/>
      <c r="R479" s="161"/>
      <c r="T479" s="162"/>
      <c r="U479" s="159"/>
      <c r="V479" s="159"/>
      <c r="W479" s="159"/>
      <c r="X479" s="159"/>
      <c r="Y479" s="159"/>
      <c r="Z479" s="159"/>
      <c r="AA479" s="163"/>
      <c r="AT479" s="164" t="s">
        <v>269</v>
      </c>
      <c r="AU479" s="164" t="s">
        <v>90</v>
      </c>
      <c r="AV479" s="157" t="s">
        <v>83</v>
      </c>
      <c r="AW479" s="157" t="s">
        <v>32</v>
      </c>
      <c r="AX479" s="157" t="s">
        <v>75</v>
      </c>
      <c r="AY479" s="164" t="s">
        <v>148</v>
      </c>
    </row>
    <row r="480" spans="2:51" s="165" customFormat="1" ht="22.5" customHeight="1">
      <c r="B480" s="166"/>
      <c r="C480" s="167"/>
      <c r="D480" s="167"/>
      <c r="E480" s="168"/>
      <c r="F480" s="296" t="s">
        <v>671</v>
      </c>
      <c r="G480" s="296"/>
      <c r="H480" s="296"/>
      <c r="I480" s="296"/>
      <c r="J480" s="167"/>
      <c r="K480" s="169">
        <v>52.01</v>
      </c>
      <c r="L480" s="167"/>
      <c r="M480" s="167"/>
      <c r="N480" s="167"/>
      <c r="O480" s="167"/>
      <c r="P480" s="167"/>
      <c r="Q480" s="167"/>
      <c r="R480" s="170"/>
      <c r="T480" s="171"/>
      <c r="U480" s="167"/>
      <c r="V480" s="167"/>
      <c r="W480" s="167"/>
      <c r="X480" s="167"/>
      <c r="Y480" s="167"/>
      <c r="Z480" s="167"/>
      <c r="AA480" s="172"/>
      <c r="AT480" s="173" t="s">
        <v>269</v>
      </c>
      <c r="AU480" s="173" t="s">
        <v>90</v>
      </c>
      <c r="AV480" s="165" t="s">
        <v>90</v>
      </c>
      <c r="AW480" s="165" t="s">
        <v>32</v>
      </c>
      <c r="AX480" s="165" t="s">
        <v>75</v>
      </c>
      <c r="AY480" s="173" t="s">
        <v>148</v>
      </c>
    </row>
    <row r="481" spans="2:51" s="165" customFormat="1" ht="22.5" customHeight="1">
      <c r="B481" s="166"/>
      <c r="C481" s="167"/>
      <c r="D481" s="167"/>
      <c r="E481" s="168"/>
      <c r="F481" s="296" t="s">
        <v>672</v>
      </c>
      <c r="G481" s="296"/>
      <c r="H481" s="296"/>
      <c r="I481" s="296"/>
      <c r="J481" s="167"/>
      <c r="K481" s="169">
        <v>-6.625</v>
      </c>
      <c r="L481" s="167"/>
      <c r="M481" s="167"/>
      <c r="N481" s="167"/>
      <c r="O481" s="167"/>
      <c r="P481" s="167"/>
      <c r="Q481" s="167"/>
      <c r="R481" s="170"/>
      <c r="T481" s="171"/>
      <c r="U481" s="167"/>
      <c r="V481" s="167"/>
      <c r="W481" s="167"/>
      <c r="X481" s="167"/>
      <c r="Y481" s="167"/>
      <c r="Z481" s="167"/>
      <c r="AA481" s="172"/>
      <c r="AT481" s="173" t="s">
        <v>269</v>
      </c>
      <c r="AU481" s="173" t="s">
        <v>90</v>
      </c>
      <c r="AV481" s="165" t="s">
        <v>90</v>
      </c>
      <c r="AW481" s="165" t="s">
        <v>32</v>
      </c>
      <c r="AX481" s="165" t="s">
        <v>75</v>
      </c>
      <c r="AY481" s="173" t="s">
        <v>148</v>
      </c>
    </row>
    <row r="482" spans="2:51" s="157" customFormat="1" ht="22.5" customHeight="1">
      <c r="B482" s="158"/>
      <c r="C482" s="159"/>
      <c r="D482" s="159"/>
      <c r="E482" s="160"/>
      <c r="F482" s="298" t="s">
        <v>652</v>
      </c>
      <c r="G482" s="298"/>
      <c r="H482" s="298"/>
      <c r="I482" s="298"/>
      <c r="J482" s="159"/>
      <c r="K482" s="160"/>
      <c r="L482" s="159"/>
      <c r="M482" s="159"/>
      <c r="N482" s="159"/>
      <c r="O482" s="159"/>
      <c r="P482" s="159"/>
      <c r="Q482" s="159"/>
      <c r="R482" s="161"/>
      <c r="T482" s="162"/>
      <c r="U482" s="159"/>
      <c r="V482" s="159"/>
      <c r="W482" s="159"/>
      <c r="X482" s="159"/>
      <c r="Y482" s="159"/>
      <c r="Z482" s="159"/>
      <c r="AA482" s="163"/>
      <c r="AT482" s="164" t="s">
        <v>269</v>
      </c>
      <c r="AU482" s="164" t="s">
        <v>90</v>
      </c>
      <c r="AV482" s="157" t="s">
        <v>83</v>
      </c>
      <c r="AW482" s="157" t="s">
        <v>32</v>
      </c>
      <c r="AX482" s="157" t="s">
        <v>75</v>
      </c>
      <c r="AY482" s="164" t="s">
        <v>148</v>
      </c>
    </row>
    <row r="483" spans="2:51" s="165" customFormat="1" ht="22.5" customHeight="1">
      <c r="B483" s="166"/>
      <c r="C483" s="167"/>
      <c r="D483" s="167"/>
      <c r="E483" s="168"/>
      <c r="F483" s="296" t="s">
        <v>673</v>
      </c>
      <c r="G483" s="296"/>
      <c r="H483" s="296"/>
      <c r="I483" s="296"/>
      <c r="J483" s="167"/>
      <c r="K483" s="169">
        <v>35.135</v>
      </c>
      <c r="L483" s="167"/>
      <c r="M483" s="167"/>
      <c r="N483" s="167"/>
      <c r="O483" s="167"/>
      <c r="P483" s="167"/>
      <c r="Q483" s="167"/>
      <c r="R483" s="170"/>
      <c r="T483" s="171"/>
      <c r="U483" s="167"/>
      <c r="V483" s="167"/>
      <c r="W483" s="167"/>
      <c r="X483" s="167"/>
      <c r="Y483" s="167"/>
      <c r="Z483" s="167"/>
      <c r="AA483" s="172"/>
      <c r="AT483" s="173" t="s">
        <v>269</v>
      </c>
      <c r="AU483" s="173" t="s">
        <v>90</v>
      </c>
      <c r="AV483" s="165" t="s">
        <v>90</v>
      </c>
      <c r="AW483" s="165" t="s">
        <v>32</v>
      </c>
      <c r="AX483" s="165" t="s">
        <v>75</v>
      </c>
      <c r="AY483" s="173" t="s">
        <v>148</v>
      </c>
    </row>
    <row r="484" spans="2:51" s="157" customFormat="1" ht="22.5" customHeight="1">
      <c r="B484" s="158"/>
      <c r="C484" s="159"/>
      <c r="D484" s="159"/>
      <c r="E484" s="160"/>
      <c r="F484" s="298" t="s">
        <v>654</v>
      </c>
      <c r="G484" s="298"/>
      <c r="H484" s="298"/>
      <c r="I484" s="298"/>
      <c r="J484" s="159"/>
      <c r="K484" s="160"/>
      <c r="L484" s="159"/>
      <c r="M484" s="159"/>
      <c r="N484" s="159"/>
      <c r="O484" s="159"/>
      <c r="P484" s="159"/>
      <c r="Q484" s="159"/>
      <c r="R484" s="161"/>
      <c r="T484" s="162"/>
      <c r="U484" s="159"/>
      <c r="V484" s="159"/>
      <c r="W484" s="159"/>
      <c r="X484" s="159"/>
      <c r="Y484" s="159"/>
      <c r="Z484" s="159"/>
      <c r="AA484" s="163"/>
      <c r="AT484" s="164" t="s">
        <v>269</v>
      </c>
      <c r="AU484" s="164" t="s">
        <v>90</v>
      </c>
      <c r="AV484" s="157" t="s">
        <v>83</v>
      </c>
      <c r="AW484" s="157" t="s">
        <v>32</v>
      </c>
      <c r="AX484" s="157" t="s">
        <v>75</v>
      </c>
      <c r="AY484" s="164" t="s">
        <v>148</v>
      </c>
    </row>
    <row r="485" spans="2:51" s="165" customFormat="1" ht="22.5" customHeight="1">
      <c r="B485" s="166"/>
      <c r="C485" s="167"/>
      <c r="D485" s="167"/>
      <c r="E485" s="168"/>
      <c r="F485" s="296" t="s">
        <v>674</v>
      </c>
      <c r="G485" s="296"/>
      <c r="H485" s="296"/>
      <c r="I485" s="296"/>
      <c r="J485" s="167"/>
      <c r="K485" s="169">
        <v>30.5</v>
      </c>
      <c r="L485" s="167"/>
      <c r="M485" s="167"/>
      <c r="N485" s="167"/>
      <c r="O485" s="167"/>
      <c r="P485" s="167"/>
      <c r="Q485" s="167"/>
      <c r="R485" s="170"/>
      <c r="T485" s="171"/>
      <c r="U485" s="167"/>
      <c r="V485" s="167"/>
      <c r="W485" s="167"/>
      <c r="X485" s="167"/>
      <c r="Y485" s="167"/>
      <c r="Z485" s="167"/>
      <c r="AA485" s="172"/>
      <c r="AT485" s="173" t="s">
        <v>269</v>
      </c>
      <c r="AU485" s="173" t="s">
        <v>90</v>
      </c>
      <c r="AV485" s="165" t="s">
        <v>90</v>
      </c>
      <c r="AW485" s="165" t="s">
        <v>32</v>
      </c>
      <c r="AX485" s="165" t="s">
        <v>75</v>
      </c>
      <c r="AY485" s="173" t="s">
        <v>148</v>
      </c>
    </row>
    <row r="486" spans="2:51" s="165" customFormat="1" ht="22.5" customHeight="1">
      <c r="B486" s="166"/>
      <c r="C486" s="167"/>
      <c r="D486" s="167"/>
      <c r="E486" s="168"/>
      <c r="F486" s="296" t="s">
        <v>675</v>
      </c>
      <c r="G486" s="296"/>
      <c r="H486" s="296"/>
      <c r="I486" s="296"/>
      <c r="J486" s="167"/>
      <c r="K486" s="169">
        <v>-8.296</v>
      </c>
      <c r="L486" s="167"/>
      <c r="M486" s="167"/>
      <c r="N486" s="167"/>
      <c r="O486" s="167"/>
      <c r="P486" s="167"/>
      <c r="Q486" s="167"/>
      <c r="R486" s="170"/>
      <c r="T486" s="171"/>
      <c r="U486" s="167"/>
      <c r="V486" s="167"/>
      <c r="W486" s="167"/>
      <c r="X486" s="167"/>
      <c r="Y486" s="167"/>
      <c r="Z486" s="167"/>
      <c r="AA486" s="172"/>
      <c r="AT486" s="173" t="s">
        <v>269</v>
      </c>
      <c r="AU486" s="173" t="s">
        <v>90</v>
      </c>
      <c r="AV486" s="165" t="s">
        <v>90</v>
      </c>
      <c r="AW486" s="165" t="s">
        <v>32</v>
      </c>
      <c r="AX486" s="165" t="s">
        <v>75</v>
      </c>
      <c r="AY486" s="173" t="s">
        <v>148</v>
      </c>
    </row>
    <row r="487" spans="2:51" s="157" customFormat="1" ht="22.5" customHeight="1">
      <c r="B487" s="158"/>
      <c r="C487" s="159"/>
      <c r="D487" s="159"/>
      <c r="E487" s="160"/>
      <c r="F487" s="298" t="s">
        <v>676</v>
      </c>
      <c r="G487" s="298"/>
      <c r="H487" s="298"/>
      <c r="I487" s="298"/>
      <c r="J487" s="159"/>
      <c r="K487" s="160"/>
      <c r="L487" s="159"/>
      <c r="M487" s="159"/>
      <c r="N487" s="159"/>
      <c r="O487" s="159"/>
      <c r="P487" s="159"/>
      <c r="Q487" s="159"/>
      <c r="R487" s="161"/>
      <c r="T487" s="162"/>
      <c r="U487" s="159"/>
      <c r="V487" s="159"/>
      <c r="W487" s="159"/>
      <c r="X487" s="159"/>
      <c r="Y487" s="159"/>
      <c r="Z487" s="159"/>
      <c r="AA487" s="163"/>
      <c r="AT487" s="164" t="s">
        <v>269</v>
      </c>
      <c r="AU487" s="164" t="s">
        <v>90</v>
      </c>
      <c r="AV487" s="157" t="s">
        <v>83</v>
      </c>
      <c r="AW487" s="157" t="s">
        <v>32</v>
      </c>
      <c r="AX487" s="157" t="s">
        <v>75</v>
      </c>
      <c r="AY487" s="164" t="s">
        <v>148</v>
      </c>
    </row>
    <row r="488" spans="2:51" s="165" customFormat="1" ht="22.5" customHeight="1">
      <c r="B488" s="166"/>
      <c r="C488" s="167"/>
      <c r="D488" s="167"/>
      <c r="E488" s="168"/>
      <c r="F488" s="296" t="s">
        <v>677</v>
      </c>
      <c r="G488" s="296"/>
      <c r="H488" s="296"/>
      <c r="I488" s="296"/>
      <c r="J488" s="167"/>
      <c r="K488" s="169">
        <v>23</v>
      </c>
      <c r="L488" s="167"/>
      <c r="M488" s="167"/>
      <c r="N488" s="167"/>
      <c r="O488" s="167"/>
      <c r="P488" s="167"/>
      <c r="Q488" s="167"/>
      <c r="R488" s="170"/>
      <c r="T488" s="171"/>
      <c r="U488" s="167"/>
      <c r="V488" s="167"/>
      <c r="W488" s="167"/>
      <c r="X488" s="167"/>
      <c r="Y488" s="167"/>
      <c r="Z488" s="167"/>
      <c r="AA488" s="172"/>
      <c r="AT488" s="173" t="s">
        <v>269</v>
      </c>
      <c r="AU488" s="173" t="s">
        <v>90</v>
      </c>
      <c r="AV488" s="165" t="s">
        <v>90</v>
      </c>
      <c r="AW488" s="165" t="s">
        <v>32</v>
      </c>
      <c r="AX488" s="165" t="s">
        <v>75</v>
      </c>
      <c r="AY488" s="173" t="s">
        <v>148</v>
      </c>
    </row>
    <row r="489" spans="2:51" s="165" customFormat="1" ht="22.5" customHeight="1">
      <c r="B489" s="166"/>
      <c r="C489" s="167"/>
      <c r="D489" s="167"/>
      <c r="E489" s="168"/>
      <c r="F489" s="296" t="s">
        <v>678</v>
      </c>
      <c r="G489" s="296"/>
      <c r="H489" s="296"/>
      <c r="I489" s="296"/>
      <c r="J489" s="167"/>
      <c r="K489" s="169">
        <v>-6.263</v>
      </c>
      <c r="L489" s="167"/>
      <c r="M489" s="167"/>
      <c r="N489" s="167"/>
      <c r="O489" s="167"/>
      <c r="P489" s="167"/>
      <c r="Q489" s="167"/>
      <c r="R489" s="170"/>
      <c r="T489" s="171"/>
      <c r="U489" s="167"/>
      <c r="V489" s="167"/>
      <c r="W489" s="167"/>
      <c r="X489" s="167"/>
      <c r="Y489" s="167"/>
      <c r="Z489" s="167"/>
      <c r="AA489" s="172"/>
      <c r="AT489" s="173" t="s">
        <v>269</v>
      </c>
      <c r="AU489" s="173" t="s">
        <v>90</v>
      </c>
      <c r="AV489" s="165" t="s">
        <v>90</v>
      </c>
      <c r="AW489" s="165" t="s">
        <v>32</v>
      </c>
      <c r="AX489" s="165" t="s">
        <v>75</v>
      </c>
      <c r="AY489" s="173" t="s">
        <v>148</v>
      </c>
    </row>
    <row r="490" spans="2:51" s="174" customFormat="1" ht="22.5" customHeight="1">
      <c r="B490" s="175"/>
      <c r="C490" s="176"/>
      <c r="D490" s="176"/>
      <c r="E490" s="177"/>
      <c r="F490" s="297" t="s">
        <v>277</v>
      </c>
      <c r="G490" s="297"/>
      <c r="H490" s="297"/>
      <c r="I490" s="297"/>
      <c r="J490" s="176"/>
      <c r="K490" s="178">
        <v>143.149</v>
      </c>
      <c r="L490" s="176"/>
      <c r="M490" s="176"/>
      <c r="N490" s="176"/>
      <c r="O490" s="176"/>
      <c r="P490" s="176"/>
      <c r="Q490" s="176"/>
      <c r="R490" s="179"/>
      <c r="T490" s="180"/>
      <c r="U490" s="176"/>
      <c r="V490" s="176"/>
      <c r="W490" s="176"/>
      <c r="X490" s="176"/>
      <c r="Y490" s="176"/>
      <c r="Z490" s="176"/>
      <c r="AA490" s="181"/>
      <c r="AT490" s="182" t="s">
        <v>269</v>
      </c>
      <c r="AU490" s="182" t="s">
        <v>90</v>
      </c>
      <c r="AV490" s="174" t="s">
        <v>156</v>
      </c>
      <c r="AW490" s="174" t="s">
        <v>32</v>
      </c>
      <c r="AX490" s="174" t="s">
        <v>75</v>
      </c>
      <c r="AY490" s="182" t="s">
        <v>148</v>
      </c>
    </row>
    <row r="491" spans="2:51" s="157" customFormat="1" ht="22.5" customHeight="1">
      <c r="B491" s="158"/>
      <c r="C491" s="159"/>
      <c r="D491" s="159"/>
      <c r="E491" s="160"/>
      <c r="F491" s="298" t="s">
        <v>679</v>
      </c>
      <c r="G491" s="298"/>
      <c r="H491" s="298"/>
      <c r="I491" s="298"/>
      <c r="J491" s="159"/>
      <c r="K491" s="160"/>
      <c r="L491" s="159"/>
      <c r="M491" s="159"/>
      <c r="N491" s="159"/>
      <c r="O491" s="159"/>
      <c r="P491" s="159"/>
      <c r="Q491" s="159"/>
      <c r="R491" s="161"/>
      <c r="T491" s="162"/>
      <c r="U491" s="159"/>
      <c r="V491" s="159"/>
      <c r="W491" s="159"/>
      <c r="X491" s="159"/>
      <c r="Y491" s="159"/>
      <c r="Z491" s="159"/>
      <c r="AA491" s="163"/>
      <c r="AT491" s="164" t="s">
        <v>269</v>
      </c>
      <c r="AU491" s="164" t="s">
        <v>90</v>
      </c>
      <c r="AV491" s="157" t="s">
        <v>83</v>
      </c>
      <c r="AW491" s="157" t="s">
        <v>32</v>
      </c>
      <c r="AX491" s="157" t="s">
        <v>75</v>
      </c>
      <c r="AY491" s="164" t="s">
        <v>148</v>
      </c>
    </row>
    <row r="492" spans="2:51" s="165" customFormat="1" ht="22.5" customHeight="1">
      <c r="B492" s="166"/>
      <c r="C492" s="167"/>
      <c r="D492" s="167"/>
      <c r="E492" s="168"/>
      <c r="F492" s="296" t="s">
        <v>680</v>
      </c>
      <c r="G492" s="296"/>
      <c r="H492" s="296"/>
      <c r="I492" s="296"/>
      <c r="J492" s="167"/>
      <c r="K492" s="169">
        <v>11.2</v>
      </c>
      <c r="L492" s="167"/>
      <c r="M492" s="167"/>
      <c r="N492" s="167"/>
      <c r="O492" s="167"/>
      <c r="P492" s="167"/>
      <c r="Q492" s="167"/>
      <c r="R492" s="170"/>
      <c r="T492" s="171"/>
      <c r="U492" s="167"/>
      <c r="V492" s="167"/>
      <c r="W492" s="167"/>
      <c r="X492" s="167"/>
      <c r="Y492" s="167"/>
      <c r="Z492" s="167"/>
      <c r="AA492" s="172"/>
      <c r="AT492" s="173" t="s">
        <v>269</v>
      </c>
      <c r="AU492" s="173" t="s">
        <v>90</v>
      </c>
      <c r="AV492" s="165" t="s">
        <v>90</v>
      </c>
      <c r="AW492" s="165" t="s">
        <v>32</v>
      </c>
      <c r="AX492" s="165" t="s">
        <v>75</v>
      </c>
      <c r="AY492" s="173" t="s">
        <v>148</v>
      </c>
    </row>
    <row r="493" spans="2:51" s="174" customFormat="1" ht="22.5" customHeight="1">
      <c r="B493" s="175"/>
      <c r="C493" s="176"/>
      <c r="D493" s="176"/>
      <c r="E493" s="177"/>
      <c r="F493" s="297" t="s">
        <v>277</v>
      </c>
      <c r="G493" s="297"/>
      <c r="H493" s="297"/>
      <c r="I493" s="297"/>
      <c r="J493" s="176"/>
      <c r="K493" s="178">
        <v>11.2</v>
      </c>
      <c r="L493" s="176"/>
      <c r="M493" s="176"/>
      <c r="N493" s="176"/>
      <c r="O493" s="176"/>
      <c r="P493" s="176"/>
      <c r="Q493" s="176"/>
      <c r="R493" s="179"/>
      <c r="T493" s="180"/>
      <c r="U493" s="176"/>
      <c r="V493" s="176"/>
      <c r="W493" s="176"/>
      <c r="X493" s="176"/>
      <c r="Y493" s="176"/>
      <c r="Z493" s="176"/>
      <c r="AA493" s="181"/>
      <c r="AT493" s="182" t="s">
        <v>269</v>
      </c>
      <c r="AU493" s="182" t="s">
        <v>90</v>
      </c>
      <c r="AV493" s="174" t="s">
        <v>156</v>
      </c>
      <c r="AW493" s="174" t="s">
        <v>32</v>
      </c>
      <c r="AX493" s="174" t="s">
        <v>75</v>
      </c>
      <c r="AY493" s="182" t="s">
        <v>148</v>
      </c>
    </row>
    <row r="494" spans="2:51" s="183" customFormat="1" ht="22.5" customHeight="1">
      <c r="B494" s="184"/>
      <c r="C494" s="185"/>
      <c r="D494" s="185"/>
      <c r="E494" s="186"/>
      <c r="F494" s="299" t="s">
        <v>281</v>
      </c>
      <c r="G494" s="299"/>
      <c r="H494" s="299"/>
      <c r="I494" s="299"/>
      <c r="J494" s="185"/>
      <c r="K494" s="187">
        <v>154.349</v>
      </c>
      <c r="L494" s="185"/>
      <c r="M494" s="185"/>
      <c r="N494" s="185"/>
      <c r="O494" s="185"/>
      <c r="P494" s="185"/>
      <c r="Q494" s="185"/>
      <c r="R494" s="188"/>
      <c r="T494" s="189"/>
      <c r="U494" s="185"/>
      <c r="V494" s="185"/>
      <c r="W494" s="185"/>
      <c r="X494" s="185"/>
      <c r="Y494" s="185"/>
      <c r="Z494" s="185"/>
      <c r="AA494" s="190"/>
      <c r="AT494" s="191" t="s">
        <v>269</v>
      </c>
      <c r="AU494" s="191" t="s">
        <v>90</v>
      </c>
      <c r="AV494" s="183" t="s">
        <v>147</v>
      </c>
      <c r="AW494" s="183" t="s">
        <v>32</v>
      </c>
      <c r="AX494" s="183" t="s">
        <v>83</v>
      </c>
      <c r="AY494" s="191" t="s">
        <v>148</v>
      </c>
    </row>
    <row r="495" spans="2:65" s="23" customFormat="1" ht="22.5" customHeight="1">
      <c r="B495" s="146"/>
      <c r="C495" s="192" t="s">
        <v>681</v>
      </c>
      <c r="D495" s="192" t="s">
        <v>631</v>
      </c>
      <c r="E495" s="193" t="s">
        <v>682</v>
      </c>
      <c r="F495" s="302" t="s">
        <v>683</v>
      </c>
      <c r="G495" s="302"/>
      <c r="H495" s="302"/>
      <c r="I495" s="302"/>
      <c r="J495" s="194" t="s">
        <v>172</v>
      </c>
      <c r="K495" s="195">
        <v>157.436</v>
      </c>
      <c r="L495" s="303"/>
      <c r="M495" s="303"/>
      <c r="N495" s="303">
        <f>ROUND(L495*K495,2)</f>
        <v>0</v>
      </c>
      <c r="O495" s="303"/>
      <c r="P495" s="303"/>
      <c r="Q495" s="303"/>
      <c r="R495" s="151"/>
      <c r="T495" s="152"/>
      <c r="U495" s="34" t="s">
        <v>40</v>
      </c>
      <c r="V495" s="153">
        <v>0</v>
      </c>
      <c r="W495" s="153">
        <f>V495*K495</f>
        <v>0</v>
      </c>
      <c r="X495" s="153">
        <v>0.013999999999999999</v>
      </c>
      <c r="Y495" s="153">
        <f>X495*K495</f>
        <v>2.204104</v>
      </c>
      <c r="Z495" s="153">
        <v>0</v>
      </c>
      <c r="AA495" s="154">
        <f>Z495*K495</f>
        <v>0</v>
      </c>
      <c r="AR495" s="9" t="s">
        <v>286</v>
      </c>
      <c r="AT495" s="9" t="s">
        <v>631</v>
      </c>
      <c r="AU495" s="9" t="s">
        <v>90</v>
      </c>
      <c r="AY495" s="9" t="s">
        <v>148</v>
      </c>
      <c r="BE495" s="155">
        <f>IF(U495="základní",N495,0)</f>
        <v>0</v>
      </c>
      <c r="BF495" s="155">
        <f>IF(U495="snížená",N495,0)</f>
        <v>0</v>
      </c>
      <c r="BG495" s="155">
        <f>IF(U495="zákl. přenesená",N495,0)</f>
        <v>0</v>
      </c>
      <c r="BH495" s="155">
        <f>IF(U495="sníž. přenesená",N495,0)</f>
        <v>0</v>
      </c>
      <c r="BI495" s="155">
        <f>IF(U495="nulová",N495,0)</f>
        <v>0</v>
      </c>
      <c r="BJ495" s="9" t="s">
        <v>83</v>
      </c>
      <c r="BK495" s="155">
        <f>ROUND(L495*K495,2)</f>
        <v>0</v>
      </c>
      <c r="BL495" s="9" t="s">
        <v>147</v>
      </c>
      <c r="BM495" s="9" t="s">
        <v>684</v>
      </c>
    </row>
    <row r="496" spans="2:47" s="23" customFormat="1" ht="22.5" customHeight="1">
      <c r="B496" s="24"/>
      <c r="C496" s="25"/>
      <c r="D496" s="25"/>
      <c r="E496" s="25"/>
      <c r="F496" s="294" t="s">
        <v>685</v>
      </c>
      <c r="G496" s="294"/>
      <c r="H496" s="294"/>
      <c r="I496" s="294"/>
      <c r="J496" s="25"/>
      <c r="K496" s="25"/>
      <c r="L496" s="25"/>
      <c r="M496" s="25"/>
      <c r="N496" s="25"/>
      <c r="O496" s="25"/>
      <c r="P496" s="25"/>
      <c r="Q496" s="25"/>
      <c r="R496" s="26"/>
      <c r="T496" s="196"/>
      <c r="U496" s="25"/>
      <c r="V496" s="25"/>
      <c r="W496" s="25"/>
      <c r="X496" s="25"/>
      <c r="Y496" s="25"/>
      <c r="Z496" s="25"/>
      <c r="AA496" s="66"/>
      <c r="AT496" s="9" t="s">
        <v>169</v>
      </c>
      <c r="AU496" s="9" t="s">
        <v>90</v>
      </c>
    </row>
    <row r="497" spans="2:51" s="165" customFormat="1" ht="22.5" customHeight="1">
      <c r="B497" s="166"/>
      <c r="C497" s="167"/>
      <c r="D497" s="167"/>
      <c r="E497" s="168"/>
      <c r="F497" s="296" t="s">
        <v>686</v>
      </c>
      <c r="G497" s="296"/>
      <c r="H497" s="296"/>
      <c r="I497" s="296"/>
      <c r="J497" s="167"/>
      <c r="K497" s="169">
        <v>157.436</v>
      </c>
      <c r="L497" s="167"/>
      <c r="M497" s="167"/>
      <c r="N497" s="167"/>
      <c r="O497" s="167"/>
      <c r="P497" s="167"/>
      <c r="Q497" s="167"/>
      <c r="R497" s="170"/>
      <c r="T497" s="171"/>
      <c r="U497" s="167"/>
      <c r="V497" s="167"/>
      <c r="W497" s="167"/>
      <c r="X497" s="167"/>
      <c r="Y497" s="167"/>
      <c r="Z497" s="167"/>
      <c r="AA497" s="172"/>
      <c r="AT497" s="173" t="s">
        <v>269</v>
      </c>
      <c r="AU497" s="173" t="s">
        <v>90</v>
      </c>
      <c r="AV497" s="165" t="s">
        <v>90</v>
      </c>
      <c r="AW497" s="165" t="s">
        <v>32</v>
      </c>
      <c r="AX497" s="165" t="s">
        <v>83</v>
      </c>
      <c r="AY497" s="173" t="s">
        <v>148</v>
      </c>
    </row>
    <row r="498" spans="2:65" s="23" customFormat="1" ht="31.5" customHeight="1">
      <c r="B498" s="146"/>
      <c r="C498" s="147" t="s">
        <v>687</v>
      </c>
      <c r="D498" s="147" t="s">
        <v>149</v>
      </c>
      <c r="E498" s="148" t="s">
        <v>688</v>
      </c>
      <c r="F498" s="291" t="s">
        <v>689</v>
      </c>
      <c r="G498" s="291"/>
      <c r="H498" s="291"/>
      <c r="I498" s="291"/>
      <c r="J498" s="149" t="s">
        <v>451</v>
      </c>
      <c r="K498" s="150">
        <v>41.45</v>
      </c>
      <c r="L498" s="292"/>
      <c r="M498" s="292"/>
      <c r="N498" s="292">
        <f>ROUND(L498*K498,2)</f>
        <v>0</v>
      </c>
      <c r="O498" s="292"/>
      <c r="P498" s="292"/>
      <c r="Q498" s="292"/>
      <c r="R498" s="151"/>
      <c r="T498" s="152"/>
      <c r="U498" s="34" t="s">
        <v>40</v>
      </c>
      <c r="V498" s="153">
        <v>0.23</v>
      </c>
      <c r="W498" s="153">
        <f>V498*K498</f>
        <v>9.533500000000002</v>
      </c>
      <c r="X498" s="153">
        <v>6.000000000000001E-05</v>
      </c>
      <c r="Y498" s="153">
        <f>X498*K498</f>
        <v>0.0024870000000000005</v>
      </c>
      <c r="Z498" s="153">
        <v>0</v>
      </c>
      <c r="AA498" s="154">
        <f>Z498*K498</f>
        <v>0</v>
      </c>
      <c r="AR498" s="9" t="s">
        <v>147</v>
      </c>
      <c r="AT498" s="9" t="s">
        <v>149</v>
      </c>
      <c r="AU498" s="9" t="s">
        <v>90</v>
      </c>
      <c r="AY498" s="9" t="s">
        <v>148</v>
      </c>
      <c r="BE498" s="155">
        <f>IF(U498="základní",N498,0)</f>
        <v>0</v>
      </c>
      <c r="BF498" s="155">
        <f>IF(U498="snížená",N498,0)</f>
        <v>0</v>
      </c>
      <c r="BG498" s="155">
        <f>IF(U498="zákl. přenesená",N498,0)</f>
        <v>0</v>
      </c>
      <c r="BH498" s="155">
        <f>IF(U498="sníž. přenesená",N498,0)</f>
        <v>0</v>
      </c>
      <c r="BI498" s="155">
        <f>IF(U498="nulová",N498,0)</f>
        <v>0</v>
      </c>
      <c r="BJ498" s="9" t="s">
        <v>83</v>
      </c>
      <c r="BK498" s="155">
        <f>ROUND(L498*K498,2)</f>
        <v>0</v>
      </c>
      <c r="BL498" s="9" t="s">
        <v>147</v>
      </c>
      <c r="BM498" s="9" t="s">
        <v>690</v>
      </c>
    </row>
    <row r="499" spans="2:51" s="165" customFormat="1" ht="22.5" customHeight="1">
      <c r="B499" s="166"/>
      <c r="C499" s="167"/>
      <c r="D499" s="167"/>
      <c r="E499" s="168"/>
      <c r="F499" s="300" t="s">
        <v>691</v>
      </c>
      <c r="G499" s="300"/>
      <c r="H499" s="300"/>
      <c r="I499" s="300"/>
      <c r="J499" s="167"/>
      <c r="K499" s="169">
        <v>41.45</v>
      </c>
      <c r="L499" s="167"/>
      <c r="M499" s="167"/>
      <c r="N499" s="167"/>
      <c r="O499" s="167"/>
      <c r="P499" s="167"/>
      <c r="Q499" s="167"/>
      <c r="R499" s="170"/>
      <c r="T499" s="171"/>
      <c r="U499" s="167"/>
      <c r="V499" s="167"/>
      <c r="W499" s="167"/>
      <c r="X499" s="167"/>
      <c r="Y499" s="167"/>
      <c r="Z499" s="167"/>
      <c r="AA499" s="172"/>
      <c r="AT499" s="173" t="s">
        <v>269</v>
      </c>
      <c r="AU499" s="173" t="s">
        <v>90</v>
      </c>
      <c r="AV499" s="165" t="s">
        <v>90</v>
      </c>
      <c r="AW499" s="165" t="s">
        <v>32</v>
      </c>
      <c r="AX499" s="165" t="s">
        <v>83</v>
      </c>
      <c r="AY499" s="173" t="s">
        <v>148</v>
      </c>
    </row>
    <row r="500" spans="2:65" s="23" customFormat="1" ht="22.5" customHeight="1">
      <c r="B500" s="146"/>
      <c r="C500" s="192" t="s">
        <v>692</v>
      </c>
      <c r="D500" s="192" t="s">
        <v>631</v>
      </c>
      <c r="E500" s="193" t="s">
        <v>693</v>
      </c>
      <c r="F500" s="302" t="s">
        <v>694</v>
      </c>
      <c r="G500" s="302"/>
      <c r="H500" s="302"/>
      <c r="I500" s="302"/>
      <c r="J500" s="194" t="s">
        <v>451</v>
      </c>
      <c r="K500" s="195">
        <v>62.175</v>
      </c>
      <c r="L500" s="303"/>
      <c r="M500" s="303"/>
      <c r="N500" s="303">
        <f>ROUND(L500*K500,2)</f>
        <v>0</v>
      </c>
      <c r="O500" s="303"/>
      <c r="P500" s="303"/>
      <c r="Q500" s="303"/>
      <c r="R500" s="151"/>
      <c r="T500" s="152"/>
      <c r="U500" s="34" t="s">
        <v>40</v>
      </c>
      <c r="V500" s="153">
        <v>0</v>
      </c>
      <c r="W500" s="153">
        <f>V500*K500</f>
        <v>0</v>
      </c>
      <c r="X500" s="153">
        <v>0.00044000000000000007</v>
      </c>
      <c r="Y500" s="153">
        <f>X500*K500</f>
        <v>0.027357000000000003</v>
      </c>
      <c r="Z500" s="153">
        <v>0</v>
      </c>
      <c r="AA500" s="154">
        <f>Z500*K500</f>
        <v>0</v>
      </c>
      <c r="AR500" s="9" t="s">
        <v>286</v>
      </c>
      <c r="AT500" s="9" t="s">
        <v>631</v>
      </c>
      <c r="AU500" s="9" t="s">
        <v>90</v>
      </c>
      <c r="AY500" s="9" t="s">
        <v>148</v>
      </c>
      <c r="BE500" s="155">
        <f>IF(U500="základní",N500,0)</f>
        <v>0</v>
      </c>
      <c r="BF500" s="155">
        <f>IF(U500="snížená",N500,0)</f>
        <v>0</v>
      </c>
      <c r="BG500" s="155">
        <f>IF(U500="zákl. přenesená",N500,0)</f>
        <v>0</v>
      </c>
      <c r="BH500" s="155">
        <f>IF(U500="sníž. přenesená",N500,0)</f>
        <v>0</v>
      </c>
      <c r="BI500" s="155">
        <f>IF(U500="nulová",N500,0)</f>
        <v>0</v>
      </c>
      <c r="BJ500" s="9" t="s">
        <v>83</v>
      </c>
      <c r="BK500" s="155">
        <f>ROUND(L500*K500,2)</f>
        <v>0</v>
      </c>
      <c r="BL500" s="9" t="s">
        <v>147</v>
      </c>
      <c r="BM500" s="9" t="s">
        <v>695</v>
      </c>
    </row>
    <row r="501" spans="2:51" s="165" customFormat="1" ht="22.5" customHeight="1">
      <c r="B501" s="166"/>
      <c r="C501" s="167"/>
      <c r="D501" s="167"/>
      <c r="E501" s="168"/>
      <c r="F501" s="300" t="s">
        <v>696</v>
      </c>
      <c r="G501" s="300"/>
      <c r="H501" s="300"/>
      <c r="I501" s="300"/>
      <c r="J501" s="167"/>
      <c r="K501" s="169">
        <v>62.175</v>
      </c>
      <c r="L501" s="167"/>
      <c r="M501" s="167"/>
      <c r="N501" s="167"/>
      <c r="O501" s="167"/>
      <c r="P501" s="167"/>
      <c r="Q501" s="167"/>
      <c r="R501" s="170"/>
      <c r="T501" s="171"/>
      <c r="U501" s="167"/>
      <c r="V501" s="167"/>
      <c r="W501" s="167"/>
      <c r="X501" s="167"/>
      <c r="Y501" s="167"/>
      <c r="Z501" s="167"/>
      <c r="AA501" s="172"/>
      <c r="AT501" s="173" t="s">
        <v>269</v>
      </c>
      <c r="AU501" s="173" t="s">
        <v>90</v>
      </c>
      <c r="AV501" s="165" t="s">
        <v>90</v>
      </c>
      <c r="AW501" s="165" t="s">
        <v>32</v>
      </c>
      <c r="AX501" s="165" t="s">
        <v>83</v>
      </c>
      <c r="AY501" s="173" t="s">
        <v>148</v>
      </c>
    </row>
    <row r="502" spans="2:65" s="23" customFormat="1" ht="22.5" customHeight="1">
      <c r="B502" s="146"/>
      <c r="C502" s="147" t="s">
        <v>697</v>
      </c>
      <c r="D502" s="147" t="s">
        <v>149</v>
      </c>
      <c r="E502" s="148" t="s">
        <v>698</v>
      </c>
      <c r="F502" s="291" t="s">
        <v>699</v>
      </c>
      <c r="G502" s="291"/>
      <c r="H502" s="291"/>
      <c r="I502" s="291"/>
      <c r="J502" s="149" t="s">
        <v>451</v>
      </c>
      <c r="K502" s="150">
        <v>203.02</v>
      </c>
      <c r="L502" s="292"/>
      <c r="M502" s="292"/>
      <c r="N502" s="292">
        <f>ROUND(L502*K502,2)</f>
        <v>0</v>
      </c>
      <c r="O502" s="292"/>
      <c r="P502" s="292"/>
      <c r="Q502" s="292"/>
      <c r="R502" s="151"/>
      <c r="T502" s="152"/>
      <c r="U502" s="34" t="s">
        <v>40</v>
      </c>
      <c r="V502" s="153">
        <v>0.14</v>
      </c>
      <c r="W502" s="153">
        <f>V502*K502</f>
        <v>28.422800000000006</v>
      </c>
      <c r="X502" s="153">
        <v>0.00025</v>
      </c>
      <c r="Y502" s="153">
        <f>X502*K502</f>
        <v>0.050755</v>
      </c>
      <c r="Z502" s="153">
        <v>0</v>
      </c>
      <c r="AA502" s="154">
        <f>Z502*K502</f>
        <v>0</v>
      </c>
      <c r="AR502" s="9" t="s">
        <v>147</v>
      </c>
      <c r="AT502" s="9" t="s">
        <v>149</v>
      </c>
      <c r="AU502" s="9" t="s">
        <v>90</v>
      </c>
      <c r="AY502" s="9" t="s">
        <v>148</v>
      </c>
      <c r="BE502" s="155">
        <f>IF(U502="základní",N502,0)</f>
        <v>0</v>
      </c>
      <c r="BF502" s="155">
        <f>IF(U502="snížená",N502,0)</f>
        <v>0</v>
      </c>
      <c r="BG502" s="155">
        <f>IF(U502="zákl. přenesená",N502,0)</f>
        <v>0</v>
      </c>
      <c r="BH502" s="155">
        <f>IF(U502="sníž. přenesená",N502,0)</f>
        <v>0</v>
      </c>
      <c r="BI502" s="155">
        <f>IF(U502="nulová",N502,0)</f>
        <v>0</v>
      </c>
      <c r="BJ502" s="9" t="s">
        <v>83</v>
      </c>
      <c r="BK502" s="155">
        <f>ROUND(L502*K502,2)</f>
        <v>0</v>
      </c>
      <c r="BL502" s="9" t="s">
        <v>147</v>
      </c>
      <c r="BM502" s="9" t="s">
        <v>700</v>
      </c>
    </row>
    <row r="503" spans="2:51" s="157" customFormat="1" ht="22.5" customHeight="1">
      <c r="B503" s="158"/>
      <c r="C503" s="159"/>
      <c r="D503" s="159"/>
      <c r="E503" s="160"/>
      <c r="F503" s="295" t="s">
        <v>701</v>
      </c>
      <c r="G503" s="295"/>
      <c r="H503" s="295"/>
      <c r="I503" s="295"/>
      <c r="J503" s="159"/>
      <c r="K503" s="160"/>
      <c r="L503" s="159"/>
      <c r="M503" s="159"/>
      <c r="N503" s="159"/>
      <c r="O503" s="159"/>
      <c r="P503" s="159"/>
      <c r="Q503" s="159"/>
      <c r="R503" s="161"/>
      <c r="T503" s="162"/>
      <c r="U503" s="159"/>
      <c r="V503" s="159"/>
      <c r="W503" s="159"/>
      <c r="X503" s="159"/>
      <c r="Y503" s="159"/>
      <c r="Z503" s="159"/>
      <c r="AA503" s="163"/>
      <c r="AT503" s="164" t="s">
        <v>269</v>
      </c>
      <c r="AU503" s="164" t="s">
        <v>90</v>
      </c>
      <c r="AV503" s="157" t="s">
        <v>83</v>
      </c>
      <c r="AW503" s="157" t="s">
        <v>32</v>
      </c>
      <c r="AX503" s="157" t="s">
        <v>75</v>
      </c>
      <c r="AY503" s="164" t="s">
        <v>148</v>
      </c>
    </row>
    <row r="504" spans="2:51" s="165" customFormat="1" ht="22.5" customHeight="1">
      <c r="B504" s="166"/>
      <c r="C504" s="167"/>
      <c r="D504" s="167"/>
      <c r="E504" s="168"/>
      <c r="F504" s="296" t="s">
        <v>702</v>
      </c>
      <c r="G504" s="296"/>
      <c r="H504" s="296"/>
      <c r="I504" s="296"/>
      <c r="J504" s="167"/>
      <c r="K504" s="169">
        <v>20.4</v>
      </c>
      <c r="L504" s="167"/>
      <c r="M504" s="167"/>
      <c r="N504" s="167"/>
      <c r="O504" s="167"/>
      <c r="P504" s="167"/>
      <c r="Q504" s="167"/>
      <c r="R504" s="170"/>
      <c r="T504" s="171"/>
      <c r="U504" s="167"/>
      <c r="V504" s="167"/>
      <c r="W504" s="167"/>
      <c r="X504" s="167"/>
      <c r="Y504" s="167"/>
      <c r="Z504" s="167"/>
      <c r="AA504" s="172"/>
      <c r="AT504" s="173" t="s">
        <v>269</v>
      </c>
      <c r="AU504" s="173" t="s">
        <v>90</v>
      </c>
      <c r="AV504" s="165" t="s">
        <v>90</v>
      </c>
      <c r="AW504" s="165" t="s">
        <v>32</v>
      </c>
      <c r="AX504" s="165" t="s">
        <v>75</v>
      </c>
      <c r="AY504" s="173" t="s">
        <v>148</v>
      </c>
    </row>
    <row r="505" spans="2:51" s="157" customFormat="1" ht="22.5" customHeight="1">
      <c r="B505" s="158"/>
      <c r="C505" s="159"/>
      <c r="D505" s="159"/>
      <c r="E505" s="160"/>
      <c r="F505" s="298" t="s">
        <v>703</v>
      </c>
      <c r="G505" s="298"/>
      <c r="H505" s="298"/>
      <c r="I505" s="298"/>
      <c r="J505" s="159"/>
      <c r="K505" s="160"/>
      <c r="L505" s="159"/>
      <c r="M505" s="159"/>
      <c r="N505" s="159"/>
      <c r="O505" s="159"/>
      <c r="P505" s="159"/>
      <c r="Q505" s="159"/>
      <c r="R505" s="161"/>
      <c r="T505" s="162"/>
      <c r="U505" s="159"/>
      <c r="V505" s="159"/>
      <c r="W505" s="159"/>
      <c r="X505" s="159"/>
      <c r="Y505" s="159"/>
      <c r="Z505" s="159"/>
      <c r="AA505" s="163"/>
      <c r="AT505" s="164" t="s">
        <v>269</v>
      </c>
      <c r="AU505" s="164" t="s">
        <v>90</v>
      </c>
      <c r="AV505" s="157" t="s">
        <v>83</v>
      </c>
      <c r="AW505" s="157" t="s">
        <v>32</v>
      </c>
      <c r="AX505" s="157" t="s">
        <v>75</v>
      </c>
      <c r="AY505" s="164" t="s">
        <v>148</v>
      </c>
    </row>
    <row r="506" spans="2:51" s="165" customFormat="1" ht="22.5" customHeight="1">
      <c r="B506" s="166"/>
      <c r="C506" s="167"/>
      <c r="D506" s="167"/>
      <c r="E506" s="168"/>
      <c r="F506" s="296" t="s">
        <v>704</v>
      </c>
      <c r="G506" s="296"/>
      <c r="H506" s="296"/>
      <c r="I506" s="296"/>
      <c r="J506" s="167"/>
      <c r="K506" s="169">
        <v>6.6</v>
      </c>
      <c r="L506" s="167"/>
      <c r="M506" s="167"/>
      <c r="N506" s="167"/>
      <c r="O506" s="167"/>
      <c r="P506" s="167"/>
      <c r="Q506" s="167"/>
      <c r="R506" s="170"/>
      <c r="T506" s="171"/>
      <c r="U506" s="167"/>
      <c r="V506" s="167"/>
      <c r="W506" s="167"/>
      <c r="X506" s="167"/>
      <c r="Y506" s="167"/>
      <c r="Z506" s="167"/>
      <c r="AA506" s="172"/>
      <c r="AT506" s="173" t="s">
        <v>269</v>
      </c>
      <c r="AU506" s="173" t="s">
        <v>90</v>
      </c>
      <c r="AV506" s="165" t="s">
        <v>90</v>
      </c>
      <c r="AW506" s="165" t="s">
        <v>32</v>
      </c>
      <c r="AX506" s="165" t="s">
        <v>75</v>
      </c>
      <c r="AY506" s="173" t="s">
        <v>148</v>
      </c>
    </row>
    <row r="507" spans="2:51" s="165" customFormat="1" ht="22.5" customHeight="1">
      <c r="B507" s="166"/>
      <c r="C507" s="167"/>
      <c r="D507" s="167"/>
      <c r="E507" s="168"/>
      <c r="F507" s="296" t="s">
        <v>705</v>
      </c>
      <c r="G507" s="296"/>
      <c r="H507" s="296"/>
      <c r="I507" s="296"/>
      <c r="J507" s="167"/>
      <c r="K507" s="169">
        <v>6.8</v>
      </c>
      <c r="L507" s="167"/>
      <c r="M507" s="167"/>
      <c r="N507" s="167"/>
      <c r="O507" s="167"/>
      <c r="P507" s="167"/>
      <c r="Q507" s="167"/>
      <c r="R507" s="170"/>
      <c r="T507" s="171"/>
      <c r="U507" s="167"/>
      <c r="V507" s="167"/>
      <c r="W507" s="167"/>
      <c r="X507" s="167"/>
      <c r="Y507" s="167"/>
      <c r="Z507" s="167"/>
      <c r="AA507" s="172"/>
      <c r="AT507" s="173" t="s">
        <v>269</v>
      </c>
      <c r="AU507" s="173" t="s">
        <v>90</v>
      </c>
      <c r="AV507" s="165" t="s">
        <v>90</v>
      </c>
      <c r="AW507" s="165" t="s">
        <v>32</v>
      </c>
      <c r="AX507" s="165" t="s">
        <v>75</v>
      </c>
      <c r="AY507" s="173" t="s">
        <v>148</v>
      </c>
    </row>
    <row r="508" spans="2:51" s="165" customFormat="1" ht="22.5" customHeight="1">
      <c r="B508" s="166"/>
      <c r="C508" s="167"/>
      <c r="D508" s="167"/>
      <c r="E508" s="168"/>
      <c r="F508" s="296" t="s">
        <v>706</v>
      </c>
      <c r="G508" s="296"/>
      <c r="H508" s="296"/>
      <c r="I508" s="296"/>
      <c r="J508" s="167"/>
      <c r="K508" s="169">
        <v>5.8</v>
      </c>
      <c r="L508" s="167"/>
      <c r="M508" s="167"/>
      <c r="N508" s="167"/>
      <c r="O508" s="167"/>
      <c r="P508" s="167"/>
      <c r="Q508" s="167"/>
      <c r="R508" s="170"/>
      <c r="T508" s="171"/>
      <c r="U508" s="167"/>
      <c r="V508" s="167"/>
      <c r="W508" s="167"/>
      <c r="X508" s="167"/>
      <c r="Y508" s="167"/>
      <c r="Z508" s="167"/>
      <c r="AA508" s="172"/>
      <c r="AT508" s="173" t="s">
        <v>269</v>
      </c>
      <c r="AU508" s="173" t="s">
        <v>90</v>
      </c>
      <c r="AV508" s="165" t="s">
        <v>90</v>
      </c>
      <c r="AW508" s="165" t="s">
        <v>32</v>
      </c>
      <c r="AX508" s="165" t="s">
        <v>75</v>
      </c>
      <c r="AY508" s="173" t="s">
        <v>148</v>
      </c>
    </row>
    <row r="509" spans="2:51" s="165" customFormat="1" ht="22.5" customHeight="1">
      <c r="B509" s="166"/>
      <c r="C509" s="167"/>
      <c r="D509" s="167"/>
      <c r="E509" s="168"/>
      <c r="F509" s="296" t="s">
        <v>707</v>
      </c>
      <c r="G509" s="296"/>
      <c r="H509" s="296"/>
      <c r="I509" s="296"/>
      <c r="J509" s="167"/>
      <c r="K509" s="169">
        <v>5.54</v>
      </c>
      <c r="L509" s="167"/>
      <c r="M509" s="167"/>
      <c r="N509" s="167"/>
      <c r="O509" s="167"/>
      <c r="P509" s="167"/>
      <c r="Q509" s="167"/>
      <c r="R509" s="170"/>
      <c r="T509" s="171"/>
      <c r="U509" s="167"/>
      <c r="V509" s="167"/>
      <c r="W509" s="167"/>
      <c r="X509" s="167"/>
      <c r="Y509" s="167"/>
      <c r="Z509" s="167"/>
      <c r="AA509" s="172"/>
      <c r="AT509" s="173" t="s">
        <v>269</v>
      </c>
      <c r="AU509" s="173" t="s">
        <v>90</v>
      </c>
      <c r="AV509" s="165" t="s">
        <v>90</v>
      </c>
      <c r="AW509" s="165" t="s">
        <v>32</v>
      </c>
      <c r="AX509" s="165" t="s">
        <v>75</v>
      </c>
      <c r="AY509" s="173" t="s">
        <v>148</v>
      </c>
    </row>
    <row r="510" spans="2:51" s="165" customFormat="1" ht="22.5" customHeight="1">
      <c r="B510" s="166"/>
      <c r="C510" s="167"/>
      <c r="D510" s="167"/>
      <c r="E510" s="168"/>
      <c r="F510" s="296" t="s">
        <v>708</v>
      </c>
      <c r="G510" s="296"/>
      <c r="H510" s="296"/>
      <c r="I510" s="296"/>
      <c r="J510" s="167"/>
      <c r="K510" s="169">
        <v>9.6</v>
      </c>
      <c r="L510" s="167"/>
      <c r="M510" s="167"/>
      <c r="N510" s="167"/>
      <c r="O510" s="167"/>
      <c r="P510" s="167"/>
      <c r="Q510" s="167"/>
      <c r="R510" s="170"/>
      <c r="T510" s="171"/>
      <c r="U510" s="167"/>
      <c r="V510" s="167"/>
      <c r="W510" s="167"/>
      <c r="X510" s="167"/>
      <c r="Y510" s="167"/>
      <c r="Z510" s="167"/>
      <c r="AA510" s="172"/>
      <c r="AT510" s="173" t="s">
        <v>269</v>
      </c>
      <c r="AU510" s="173" t="s">
        <v>90</v>
      </c>
      <c r="AV510" s="165" t="s">
        <v>90</v>
      </c>
      <c r="AW510" s="165" t="s">
        <v>32</v>
      </c>
      <c r="AX510" s="165" t="s">
        <v>75</v>
      </c>
      <c r="AY510" s="173" t="s">
        <v>148</v>
      </c>
    </row>
    <row r="511" spans="2:51" s="165" customFormat="1" ht="22.5" customHeight="1">
      <c r="B511" s="166"/>
      <c r="C511" s="167"/>
      <c r="D511" s="167"/>
      <c r="E511" s="168"/>
      <c r="F511" s="296" t="s">
        <v>709</v>
      </c>
      <c r="G511" s="296"/>
      <c r="H511" s="296"/>
      <c r="I511" s="296"/>
      <c r="J511" s="167"/>
      <c r="K511" s="169">
        <v>12.6</v>
      </c>
      <c r="L511" s="167"/>
      <c r="M511" s="167"/>
      <c r="N511" s="167"/>
      <c r="O511" s="167"/>
      <c r="P511" s="167"/>
      <c r="Q511" s="167"/>
      <c r="R511" s="170"/>
      <c r="T511" s="171"/>
      <c r="U511" s="167"/>
      <c r="V511" s="167"/>
      <c r="W511" s="167"/>
      <c r="X511" s="167"/>
      <c r="Y511" s="167"/>
      <c r="Z511" s="167"/>
      <c r="AA511" s="172"/>
      <c r="AT511" s="173" t="s">
        <v>269</v>
      </c>
      <c r="AU511" s="173" t="s">
        <v>90</v>
      </c>
      <c r="AV511" s="165" t="s">
        <v>90</v>
      </c>
      <c r="AW511" s="165" t="s">
        <v>32</v>
      </c>
      <c r="AX511" s="165" t="s">
        <v>75</v>
      </c>
      <c r="AY511" s="173" t="s">
        <v>148</v>
      </c>
    </row>
    <row r="512" spans="2:51" s="165" customFormat="1" ht="22.5" customHeight="1">
      <c r="B512" s="166"/>
      <c r="C512" s="167"/>
      <c r="D512" s="167"/>
      <c r="E512" s="168"/>
      <c r="F512" s="296" t="s">
        <v>710</v>
      </c>
      <c r="G512" s="296"/>
      <c r="H512" s="296"/>
      <c r="I512" s="296"/>
      <c r="J512" s="167"/>
      <c r="K512" s="169">
        <v>6.72</v>
      </c>
      <c r="L512" s="167"/>
      <c r="M512" s="167"/>
      <c r="N512" s="167"/>
      <c r="O512" s="167"/>
      <c r="P512" s="167"/>
      <c r="Q512" s="167"/>
      <c r="R512" s="170"/>
      <c r="T512" s="171"/>
      <c r="U512" s="167"/>
      <c r="V512" s="167"/>
      <c r="W512" s="167"/>
      <c r="X512" s="167"/>
      <c r="Y512" s="167"/>
      <c r="Z512" s="167"/>
      <c r="AA512" s="172"/>
      <c r="AT512" s="173" t="s">
        <v>269</v>
      </c>
      <c r="AU512" s="173" t="s">
        <v>90</v>
      </c>
      <c r="AV512" s="165" t="s">
        <v>90</v>
      </c>
      <c r="AW512" s="165" t="s">
        <v>32</v>
      </c>
      <c r="AX512" s="165" t="s">
        <v>75</v>
      </c>
      <c r="AY512" s="173" t="s">
        <v>148</v>
      </c>
    </row>
    <row r="513" spans="2:51" s="165" customFormat="1" ht="22.5" customHeight="1">
      <c r="B513" s="166"/>
      <c r="C513" s="167"/>
      <c r="D513" s="167"/>
      <c r="E513" s="168"/>
      <c r="F513" s="296" t="s">
        <v>711</v>
      </c>
      <c r="G513" s="296"/>
      <c r="H513" s="296"/>
      <c r="I513" s="296"/>
      <c r="J513" s="167"/>
      <c r="K513" s="169">
        <v>5.8</v>
      </c>
      <c r="L513" s="167"/>
      <c r="M513" s="167"/>
      <c r="N513" s="167"/>
      <c r="O513" s="167"/>
      <c r="P513" s="167"/>
      <c r="Q513" s="167"/>
      <c r="R513" s="170"/>
      <c r="T513" s="171"/>
      <c r="U513" s="167"/>
      <c r="V513" s="167"/>
      <c r="W513" s="167"/>
      <c r="X513" s="167"/>
      <c r="Y513" s="167"/>
      <c r="Z513" s="167"/>
      <c r="AA513" s="172"/>
      <c r="AT513" s="173" t="s">
        <v>269</v>
      </c>
      <c r="AU513" s="173" t="s">
        <v>90</v>
      </c>
      <c r="AV513" s="165" t="s">
        <v>90</v>
      </c>
      <c r="AW513" s="165" t="s">
        <v>32</v>
      </c>
      <c r="AX513" s="165" t="s">
        <v>75</v>
      </c>
      <c r="AY513" s="173" t="s">
        <v>148</v>
      </c>
    </row>
    <row r="514" spans="2:51" s="165" customFormat="1" ht="22.5" customHeight="1">
      <c r="B514" s="166"/>
      <c r="C514" s="167"/>
      <c r="D514" s="167"/>
      <c r="E514" s="168"/>
      <c r="F514" s="296" t="s">
        <v>712</v>
      </c>
      <c r="G514" s="296"/>
      <c r="H514" s="296"/>
      <c r="I514" s="296"/>
      <c r="J514" s="167"/>
      <c r="K514" s="169">
        <v>5</v>
      </c>
      <c r="L514" s="167"/>
      <c r="M514" s="167"/>
      <c r="N514" s="167"/>
      <c r="O514" s="167"/>
      <c r="P514" s="167"/>
      <c r="Q514" s="167"/>
      <c r="R514" s="170"/>
      <c r="T514" s="171"/>
      <c r="U514" s="167"/>
      <c r="V514" s="167"/>
      <c r="W514" s="167"/>
      <c r="X514" s="167"/>
      <c r="Y514" s="167"/>
      <c r="Z514" s="167"/>
      <c r="AA514" s="172"/>
      <c r="AT514" s="173" t="s">
        <v>269</v>
      </c>
      <c r="AU514" s="173" t="s">
        <v>90</v>
      </c>
      <c r="AV514" s="165" t="s">
        <v>90</v>
      </c>
      <c r="AW514" s="165" t="s">
        <v>32</v>
      </c>
      <c r="AX514" s="165" t="s">
        <v>75</v>
      </c>
      <c r="AY514" s="173" t="s">
        <v>148</v>
      </c>
    </row>
    <row r="515" spans="2:51" s="165" customFormat="1" ht="22.5" customHeight="1">
      <c r="B515" s="166"/>
      <c r="C515" s="167"/>
      <c r="D515" s="167"/>
      <c r="E515" s="168"/>
      <c r="F515" s="296" t="s">
        <v>713</v>
      </c>
      <c r="G515" s="296"/>
      <c r="H515" s="296"/>
      <c r="I515" s="296"/>
      <c r="J515" s="167"/>
      <c r="K515" s="169">
        <v>5.1</v>
      </c>
      <c r="L515" s="167"/>
      <c r="M515" s="167"/>
      <c r="N515" s="167"/>
      <c r="O515" s="167"/>
      <c r="P515" s="167"/>
      <c r="Q515" s="167"/>
      <c r="R515" s="170"/>
      <c r="T515" s="171"/>
      <c r="U515" s="167"/>
      <c r="V515" s="167"/>
      <c r="W515" s="167"/>
      <c r="X515" s="167"/>
      <c r="Y515" s="167"/>
      <c r="Z515" s="167"/>
      <c r="AA515" s="172"/>
      <c r="AT515" s="173" t="s">
        <v>269</v>
      </c>
      <c r="AU515" s="173" t="s">
        <v>90</v>
      </c>
      <c r="AV515" s="165" t="s">
        <v>90</v>
      </c>
      <c r="AW515" s="165" t="s">
        <v>32</v>
      </c>
      <c r="AX515" s="165" t="s">
        <v>75</v>
      </c>
      <c r="AY515" s="173" t="s">
        <v>148</v>
      </c>
    </row>
    <row r="516" spans="2:51" s="165" customFormat="1" ht="22.5" customHeight="1">
      <c r="B516" s="166"/>
      <c r="C516" s="167"/>
      <c r="D516" s="167"/>
      <c r="E516" s="168"/>
      <c r="F516" s="296" t="s">
        <v>714</v>
      </c>
      <c r="G516" s="296"/>
      <c r="H516" s="296"/>
      <c r="I516" s="296"/>
      <c r="J516" s="167"/>
      <c r="K516" s="169">
        <v>6.5</v>
      </c>
      <c r="L516" s="167"/>
      <c r="M516" s="167"/>
      <c r="N516" s="167"/>
      <c r="O516" s="167"/>
      <c r="P516" s="167"/>
      <c r="Q516" s="167"/>
      <c r="R516" s="170"/>
      <c r="T516" s="171"/>
      <c r="U516" s="167"/>
      <c r="V516" s="167"/>
      <c r="W516" s="167"/>
      <c r="X516" s="167"/>
      <c r="Y516" s="167"/>
      <c r="Z516" s="167"/>
      <c r="AA516" s="172"/>
      <c r="AT516" s="173" t="s">
        <v>269</v>
      </c>
      <c r="AU516" s="173" t="s">
        <v>90</v>
      </c>
      <c r="AV516" s="165" t="s">
        <v>90</v>
      </c>
      <c r="AW516" s="165" t="s">
        <v>32</v>
      </c>
      <c r="AX516" s="165" t="s">
        <v>75</v>
      </c>
      <c r="AY516" s="173" t="s">
        <v>148</v>
      </c>
    </row>
    <row r="517" spans="2:51" s="165" customFormat="1" ht="22.5" customHeight="1">
      <c r="B517" s="166"/>
      <c r="C517" s="167"/>
      <c r="D517" s="167"/>
      <c r="E517" s="168"/>
      <c r="F517" s="296" t="s">
        <v>715</v>
      </c>
      <c r="G517" s="296"/>
      <c r="H517" s="296"/>
      <c r="I517" s="296"/>
      <c r="J517" s="167"/>
      <c r="K517" s="169">
        <v>7.5</v>
      </c>
      <c r="L517" s="167"/>
      <c r="M517" s="167"/>
      <c r="N517" s="167"/>
      <c r="O517" s="167"/>
      <c r="P517" s="167"/>
      <c r="Q517" s="167"/>
      <c r="R517" s="170"/>
      <c r="T517" s="171"/>
      <c r="U517" s="167"/>
      <c r="V517" s="167"/>
      <c r="W517" s="167"/>
      <c r="X517" s="167"/>
      <c r="Y517" s="167"/>
      <c r="Z517" s="167"/>
      <c r="AA517" s="172"/>
      <c r="AT517" s="173" t="s">
        <v>269</v>
      </c>
      <c r="AU517" s="173" t="s">
        <v>90</v>
      </c>
      <c r="AV517" s="165" t="s">
        <v>90</v>
      </c>
      <c r="AW517" s="165" t="s">
        <v>32</v>
      </c>
      <c r="AX517" s="165" t="s">
        <v>75</v>
      </c>
      <c r="AY517" s="173" t="s">
        <v>148</v>
      </c>
    </row>
    <row r="518" spans="2:51" s="165" customFormat="1" ht="22.5" customHeight="1">
      <c r="B518" s="166"/>
      <c r="C518" s="167"/>
      <c r="D518" s="167"/>
      <c r="E518" s="168"/>
      <c r="F518" s="296" t="s">
        <v>715</v>
      </c>
      <c r="G518" s="296"/>
      <c r="H518" s="296"/>
      <c r="I518" s="296"/>
      <c r="J518" s="167"/>
      <c r="K518" s="169">
        <v>7.5</v>
      </c>
      <c r="L518" s="167"/>
      <c r="M518" s="167"/>
      <c r="N518" s="167"/>
      <c r="O518" s="167"/>
      <c r="P518" s="167"/>
      <c r="Q518" s="167"/>
      <c r="R518" s="170"/>
      <c r="T518" s="171"/>
      <c r="U518" s="167"/>
      <c r="V518" s="167"/>
      <c r="W518" s="167"/>
      <c r="X518" s="167"/>
      <c r="Y518" s="167"/>
      <c r="Z518" s="167"/>
      <c r="AA518" s="172"/>
      <c r="AT518" s="173" t="s">
        <v>269</v>
      </c>
      <c r="AU518" s="173" t="s">
        <v>90</v>
      </c>
      <c r="AV518" s="165" t="s">
        <v>90</v>
      </c>
      <c r="AW518" s="165" t="s">
        <v>32</v>
      </c>
      <c r="AX518" s="165" t="s">
        <v>75</v>
      </c>
      <c r="AY518" s="173" t="s">
        <v>148</v>
      </c>
    </row>
    <row r="519" spans="2:51" s="165" customFormat="1" ht="22.5" customHeight="1">
      <c r="B519" s="166"/>
      <c r="C519" s="167"/>
      <c r="D519" s="167"/>
      <c r="E519" s="168"/>
      <c r="F519" s="296" t="s">
        <v>716</v>
      </c>
      <c r="G519" s="296"/>
      <c r="H519" s="296"/>
      <c r="I519" s="296"/>
      <c r="J519" s="167"/>
      <c r="K519" s="169">
        <v>9.84</v>
      </c>
      <c r="L519" s="167"/>
      <c r="M519" s="167"/>
      <c r="N519" s="167"/>
      <c r="O519" s="167"/>
      <c r="P519" s="167"/>
      <c r="Q519" s="167"/>
      <c r="R519" s="170"/>
      <c r="T519" s="171"/>
      <c r="U519" s="167"/>
      <c r="V519" s="167"/>
      <c r="W519" s="167"/>
      <c r="X519" s="167"/>
      <c r="Y519" s="167"/>
      <c r="Z519" s="167"/>
      <c r="AA519" s="172"/>
      <c r="AT519" s="173" t="s">
        <v>269</v>
      </c>
      <c r="AU519" s="173" t="s">
        <v>90</v>
      </c>
      <c r="AV519" s="165" t="s">
        <v>90</v>
      </c>
      <c r="AW519" s="165" t="s">
        <v>32</v>
      </c>
      <c r="AX519" s="165" t="s">
        <v>75</v>
      </c>
      <c r="AY519" s="173" t="s">
        <v>148</v>
      </c>
    </row>
    <row r="520" spans="2:51" s="165" customFormat="1" ht="22.5" customHeight="1">
      <c r="B520" s="166"/>
      <c r="C520" s="167"/>
      <c r="D520" s="167"/>
      <c r="E520" s="168"/>
      <c r="F520" s="296" t="s">
        <v>717</v>
      </c>
      <c r="G520" s="296"/>
      <c r="H520" s="296"/>
      <c r="I520" s="296"/>
      <c r="J520" s="167"/>
      <c r="K520" s="169">
        <v>9.2</v>
      </c>
      <c r="L520" s="167"/>
      <c r="M520" s="167"/>
      <c r="N520" s="167"/>
      <c r="O520" s="167"/>
      <c r="P520" s="167"/>
      <c r="Q520" s="167"/>
      <c r="R520" s="170"/>
      <c r="T520" s="171"/>
      <c r="U520" s="167"/>
      <c r="V520" s="167"/>
      <c r="W520" s="167"/>
      <c r="X520" s="167"/>
      <c r="Y520" s="167"/>
      <c r="Z520" s="167"/>
      <c r="AA520" s="172"/>
      <c r="AT520" s="173" t="s">
        <v>269</v>
      </c>
      <c r="AU520" s="173" t="s">
        <v>90</v>
      </c>
      <c r="AV520" s="165" t="s">
        <v>90</v>
      </c>
      <c r="AW520" s="165" t="s">
        <v>32</v>
      </c>
      <c r="AX520" s="165" t="s">
        <v>75</v>
      </c>
      <c r="AY520" s="173" t="s">
        <v>148</v>
      </c>
    </row>
    <row r="521" spans="2:51" s="165" customFormat="1" ht="22.5" customHeight="1">
      <c r="B521" s="166"/>
      <c r="C521" s="167"/>
      <c r="D521" s="167"/>
      <c r="E521" s="168"/>
      <c r="F521" s="296" t="s">
        <v>718</v>
      </c>
      <c r="G521" s="296"/>
      <c r="H521" s="296"/>
      <c r="I521" s="296"/>
      <c r="J521" s="167"/>
      <c r="K521" s="169">
        <v>18.52</v>
      </c>
      <c r="L521" s="167"/>
      <c r="M521" s="167"/>
      <c r="N521" s="167"/>
      <c r="O521" s="167"/>
      <c r="P521" s="167"/>
      <c r="Q521" s="167"/>
      <c r="R521" s="170"/>
      <c r="T521" s="171"/>
      <c r="U521" s="167"/>
      <c r="V521" s="167"/>
      <c r="W521" s="167"/>
      <c r="X521" s="167"/>
      <c r="Y521" s="167"/>
      <c r="Z521" s="167"/>
      <c r="AA521" s="172"/>
      <c r="AT521" s="173" t="s">
        <v>269</v>
      </c>
      <c r="AU521" s="173" t="s">
        <v>90</v>
      </c>
      <c r="AV521" s="165" t="s">
        <v>90</v>
      </c>
      <c r="AW521" s="165" t="s">
        <v>32</v>
      </c>
      <c r="AX521" s="165" t="s">
        <v>75</v>
      </c>
      <c r="AY521" s="173" t="s">
        <v>148</v>
      </c>
    </row>
    <row r="522" spans="2:51" s="165" customFormat="1" ht="22.5" customHeight="1">
      <c r="B522" s="166"/>
      <c r="C522" s="167"/>
      <c r="D522" s="167"/>
      <c r="E522" s="168"/>
      <c r="F522" s="296" t="s">
        <v>719</v>
      </c>
      <c r="G522" s="296"/>
      <c r="H522" s="296"/>
      <c r="I522" s="296"/>
      <c r="J522" s="167"/>
      <c r="K522" s="169">
        <v>4</v>
      </c>
      <c r="L522" s="167"/>
      <c r="M522" s="167"/>
      <c r="N522" s="167"/>
      <c r="O522" s="167"/>
      <c r="P522" s="167"/>
      <c r="Q522" s="167"/>
      <c r="R522" s="170"/>
      <c r="T522" s="171"/>
      <c r="U522" s="167"/>
      <c r="V522" s="167"/>
      <c r="W522" s="167"/>
      <c r="X522" s="167"/>
      <c r="Y522" s="167"/>
      <c r="Z522" s="167"/>
      <c r="AA522" s="172"/>
      <c r="AT522" s="173" t="s">
        <v>269</v>
      </c>
      <c r="AU522" s="173" t="s">
        <v>90</v>
      </c>
      <c r="AV522" s="165" t="s">
        <v>90</v>
      </c>
      <c r="AW522" s="165" t="s">
        <v>32</v>
      </c>
      <c r="AX522" s="165" t="s">
        <v>75</v>
      </c>
      <c r="AY522" s="173" t="s">
        <v>148</v>
      </c>
    </row>
    <row r="523" spans="2:51" s="165" customFormat="1" ht="22.5" customHeight="1">
      <c r="B523" s="166"/>
      <c r="C523" s="167"/>
      <c r="D523" s="167"/>
      <c r="E523" s="168"/>
      <c r="F523" s="296" t="s">
        <v>720</v>
      </c>
      <c r="G523" s="296"/>
      <c r="H523" s="296"/>
      <c r="I523" s="296"/>
      <c r="J523" s="167"/>
      <c r="K523" s="169">
        <v>50</v>
      </c>
      <c r="L523" s="167"/>
      <c r="M523" s="167"/>
      <c r="N523" s="167"/>
      <c r="O523" s="167"/>
      <c r="P523" s="167"/>
      <c r="Q523" s="167"/>
      <c r="R523" s="170"/>
      <c r="T523" s="171"/>
      <c r="U523" s="167"/>
      <c r="V523" s="167"/>
      <c r="W523" s="167"/>
      <c r="X523" s="167"/>
      <c r="Y523" s="167"/>
      <c r="Z523" s="167"/>
      <c r="AA523" s="172"/>
      <c r="AT523" s="173" t="s">
        <v>269</v>
      </c>
      <c r="AU523" s="173" t="s">
        <v>90</v>
      </c>
      <c r="AV523" s="165" t="s">
        <v>90</v>
      </c>
      <c r="AW523" s="165" t="s">
        <v>32</v>
      </c>
      <c r="AX523" s="165" t="s">
        <v>75</v>
      </c>
      <c r="AY523" s="173" t="s">
        <v>148</v>
      </c>
    </row>
    <row r="524" spans="2:51" s="183" customFormat="1" ht="22.5" customHeight="1">
      <c r="B524" s="184"/>
      <c r="C524" s="185"/>
      <c r="D524" s="185"/>
      <c r="E524" s="186"/>
      <c r="F524" s="299" t="s">
        <v>281</v>
      </c>
      <c r="G524" s="299"/>
      <c r="H524" s="299"/>
      <c r="I524" s="299"/>
      <c r="J524" s="185"/>
      <c r="K524" s="187">
        <v>203.02</v>
      </c>
      <c r="L524" s="185"/>
      <c r="M524" s="185"/>
      <c r="N524" s="185"/>
      <c r="O524" s="185"/>
      <c r="P524" s="185"/>
      <c r="Q524" s="185"/>
      <c r="R524" s="188"/>
      <c r="T524" s="189"/>
      <c r="U524" s="185"/>
      <c r="V524" s="185"/>
      <c r="W524" s="185"/>
      <c r="X524" s="185"/>
      <c r="Y524" s="185"/>
      <c r="Z524" s="185"/>
      <c r="AA524" s="190"/>
      <c r="AT524" s="191" t="s">
        <v>269</v>
      </c>
      <c r="AU524" s="191" t="s">
        <v>90</v>
      </c>
      <c r="AV524" s="183" t="s">
        <v>147</v>
      </c>
      <c r="AW524" s="183" t="s">
        <v>32</v>
      </c>
      <c r="AX524" s="183" t="s">
        <v>83</v>
      </c>
      <c r="AY524" s="191" t="s">
        <v>148</v>
      </c>
    </row>
    <row r="525" spans="2:65" s="23" customFormat="1" ht="28.5" customHeight="1">
      <c r="B525" s="146"/>
      <c r="C525" s="192" t="s">
        <v>721</v>
      </c>
      <c r="D525" s="192" t="s">
        <v>631</v>
      </c>
      <c r="E525" s="193" t="s">
        <v>722</v>
      </c>
      <c r="F525" s="302" t="s">
        <v>723</v>
      </c>
      <c r="G525" s="302"/>
      <c r="H525" s="302"/>
      <c r="I525" s="302"/>
      <c r="J525" s="194" t="s">
        <v>451</v>
      </c>
      <c r="K525" s="195">
        <v>213.171</v>
      </c>
      <c r="L525" s="303"/>
      <c r="M525" s="303"/>
      <c r="N525" s="303">
        <f>ROUND(L525*K525,2)</f>
        <v>0</v>
      </c>
      <c r="O525" s="303"/>
      <c r="P525" s="303"/>
      <c r="Q525" s="303"/>
      <c r="R525" s="151"/>
      <c r="T525" s="152"/>
      <c r="U525" s="34" t="s">
        <v>40</v>
      </c>
      <c r="V525" s="153">
        <v>0</v>
      </c>
      <c r="W525" s="153">
        <f>V525*K525</f>
        <v>0</v>
      </c>
      <c r="X525" s="153">
        <v>3.0000000000000004E-05</v>
      </c>
      <c r="Y525" s="153">
        <f>X525*K525</f>
        <v>0.006395130000000001</v>
      </c>
      <c r="Z525" s="153">
        <v>0</v>
      </c>
      <c r="AA525" s="154">
        <f>Z525*K525</f>
        <v>0</v>
      </c>
      <c r="AR525" s="9" t="s">
        <v>286</v>
      </c>
      <c r="AT525" s="9" t="s">
        <v>631</v>
      </c>
      <c r="AU525" s="9" t="s">
        <v>90</v>
      </c>
      <c r="AY525" s="9" t="s">
        <v>148</v>
      </c>
      <c r="BE525" s="155">
        <f>IF(U525="základní",N525,0)</f>
        <v>0</v>
      </c>
      <c r="BF525" s="155">
        <f>IF(U525="snížená",N525,0)</f>
        <v>0</v>
      </c>
      <c r="BG525" s="155">
        <f>IF(U525="zákl. přenesená",N525,0)</f>
        <v>0</v>
      </c>
      <c r="BH525" s="155">
        <f>IF(U525="sníž. přenesená",N525,0)</f>
        <v>0</v>
      </c>
      <c r="BI525" s="155">
        <f>IF(U525="nulová",N525,0)</f>
        <v>0</v>
      </c>
      <c r="BJ525" s="9" t="s">
        <v>83</v>
      </c>
      <c r="BK525" s="155">
        <f>ROUND(L525*K525,2)</f>
        <v>0</v>
      </c>
      <c r="BL525" s="9" t="s">
        <v>147</v>
      </c>
      <c r="BM525" s="9" t="s">
        <v>724</v>
      </c>
    </row>
    <row r="526" spans="2:51" s="165" customFormat="1" ht="22.5" customHeight="1">
      <c r="B526" s="166"/>
      <c r="C526" s="167"/>
      <c r="D526" s="167"/>
      <c r="E526" s="168"/>
      <c r="F526" s="300" t="s">
        <v>725</v>
      </c>
      <c r="G526" s="300"/>
      <c r="H526" s="300"/>
      <c r="I526" s="300"/>
      <c r="J526" s="167"/>
      <c r="K526" s="169">
        <v>213.171</v>
      </c>
      <c r="L526" s="167"/>
      <c r="M526" s="167"/>
      <c r="N526" s="167"/>
      <c r="O526" s="167"/>
      <c r="P526" s="167"/>
      <c r="Q526" s="167"/>
      <c r="R526" s="170"/>
      <c r="T526" s="171"/>
      <c r="U526" s="167"/>
      <c r="V526" s="167"/>
      <c r="W526" s="167"/>
      <c r="X526" s="167"/>
      <c r="Y526" s="167"/>
      <c r="Z526" s="167"/>
      <c r="AA526" s="172"/>
      <c r="AT526" s="173" t="s">
        <v>269</v>
      </c>
      <c r="AU526" s="173" t="s">
        <v>90</v>
      </c>
      <c r="AV526" s="165" t="s">
        <v>90</v>
      </c>
      <c r="AW526" s="165" t="s">
        <v>32</v>
      </c>
      <c r="AX526" s="165" t="s">
        <v>83</v>
      </c>
      <c r="AY526" s="173" t="s">
        <v>148</v>
      </c>
    </row>
    <row r="527" spans="2:65" s="23" customFormat="1" ht="31.5" customHeight="1">
      <c r="B527" s="146"/>
      <c r="C527" s="147" t="s">
        <v>726</v>
      </c>
      <c r="D527" s="147" t="s">
        <v>149</v>
      </c>
      <c r="E527" s="148" t="s">
        <v>727</v>
      </c>
      <c r="F527" s="291" t="s">
        <v>728</v>
      </c>
      <c r="G527" s="291"/>
      <c r="H527" s="291"/>
      <c r="I527" s="291"/>
      <c r="J527" s="149" t="s">
        <v>172</v>
      </c>
      <c r="K527" s="150">
        <v>143.149</v>
      </c>
      <c r="L527" s="292"/>
      <c r="M527" s="292"/>
      <c r="N527" s="292">
        <f>ROUND(L527*K527,2)</f>
        <v>0</v>
      </c>
      <c r="O527" s="292"/>
      <c r="P527" s="292"/>
      <c r="Q527" s="292"/>
      <c r="R527" s="151"/>
      <c r="T527" s="152"/>
      <c r="U527" s="34" t="s">
        <v>40</v>
      </c>
      <c r="V527" s="153">
        <v>0.29500000000000004</v>
      </c>
      <c r="W527" s="153">
        <f>V527*K527</f>
        <v>42.228955000000006</v>
      </c>
      <c r="X527" s="153">
        <v>0.00228</v>
      </c>
      <c r="Y527" s="153">
        <f>X527*K527</f>
        <v>0.32637972</v>
      </c>
      <c r="Z527" s="153">
        <v>0</v>
      </c>
      <c r="AA527" s="154">
        <f>Z527*K527</f>
        <v>0</v>
      </c>
      <c r="AR527" s="9" t="s">
        <v>147</v>
      </c>
      <c r="AT527" s="9" t="s">
        <v>149</v>
      </c>
      <c r="AU527" s="9" t="s">
        <v>90</v>
      </c>
      <c r="AY527" s="9" t="s">
        <v>148</v>
      </c>
      <c r="BE527" s="155">
        <f>IF(U527="základní",N527,0)</f>
        <v>0</v>
      </c>
      <c r="BF527" s="155">
        <f>IF(U527="snížená",N527,0)</f>
        <v>0</v>
      </c>
      <c r="BG527" s="155">
        <f>IF(U527="zákl. přenesená",N527,0)</f>
        <v>0</v>
      </c>
      <c r="BH527" s="155">
        <f>IF(U527="sníž. přenesená",N527,0)</f>
        <v>0</v>
      </c>
      <c r="BI527" s="155">
        <f>IF(U527="nulová",N527,0)</f>
        <v>0</v>
      </c>
      <c r="BJ527" s="9" t="s">
        <v>83</v>
      </c>
      <c r="BK527" s="155">
        <f>ROUND(L527*K527,2)</f>
        <v>0</v>
      </c>
      <c r="BL527" s="9" t="s">
        <v>147</v>
      </c>
      <c r="BM527" s="9" t="s">
        <v>729</v>
      </c>
    </row>
    <row r="528" spans="2:65" s="23" customFormat="1" ht="31.5" customHeight="1">
      <c r="B528" s="146"/>
      <c r="C528" s="147" t="s">
        <v>730</v>
      </c>
      <c r="D528" s="147" t="s">
        <v>149</v>
      </c>
      <c r="E528" s="148" t="s">
        <v>731</v>
      </c>
      <c r="F528" s="291" t="s">
        <v>732</v>
      </c>
      <c r="G528" s="291"/>
      <c r="H528" s="291"/>
      <c r="I528" s="291"/>
      <c r="J528" s="149" t="s">
        <v>172</v>
      </c>
      <c r="K528" s="150">
        <v>102.504</v>
      </c>
      <c r="L528" s="292"/>
      <c r="M528" s="292"/>
      <c r="N528" s="292">
        <f>ROUND(L528*K528,2)</f>
        <v>0</v>
      </c>
      <c r="O528" s="292"/>
      <c r="P528" s="292"/>
      <c r="Q528" s="292"/>
      <c r="R528" s="151"/>
      <c r="T528" s="152"/>
      <c r="U528" s="34" t="s">
        <v>40</v>
      </c>
      <c r="V528" s="153">
        <v>0.245</v>
      </c>
      <c r="W528" s="153">
        <f>V528*K528</f>
        <v>25.11348</v>
      </c>
      <c r="X528" s="153">
        <v>0.00348</v>
      </c>
      <c r="Y528" s="153">
        <f>X528*K528</f>
        <v>0.35671392</v>
      </c>
      <c r="Z528" s="153">
        <v>0</v>
      </c>
      <c r="AA528" s="154">
        <f>Z528*K528</f>
        <v>0</v>
      </c>
      <c r="AR528" s="9" t="s">
        <v>147</v>
      </c>
      <c r="AT528" s="9" t="s">
        <v>149</v>
      </c>
      <c r="AU528" s="9" t="s">
        <v>90</v>
      </c>
      <c r="AY528" s="9" t="s">
        <v>148</v>
      </c>
      <c r="BE528" s="155">
        <f>IF(U528="základní",N528,0)</f>
        <v>0</v>
      </c>
      <c r="BF528" s="155">
        <f>IF(U528="snížená",N528,0)</f>
        <v>0</v>
      </c>
      <c r="BG528" s="155">
        <f>IF(U528="zákl. přenesená",N528,0)</f>
        <v>0</v>
      </c>
      <c r="BH528" s="155">
        <f>IF(U528="sníž. přenesená",N528,0)</f>
        <v>0</v>
      </c>
      <c r="BI528" s="155">
        <f>IF(U528="nulová",N528,0)</f>
        <v>0</v>
      </c>
      <c r="BJ528" s="9" t="s">
        <v>83</v>
      </c>
      <c r="BK528" s="155">
        <f>ROUND(L528*K528,2)</f>
        <v>0</v>
      </c>
      <c r="BL528" s="9" t="s">
        <v>147</v>
      </c>
      <c r="BM528" s="9" t="s">
        <v>733</v>
      </c>
    </row>
    <row r="529" spans="2:51" s="165" customFormat="1" ht="22.5" customHeight="1">
      <c r="B529" s="166"/>
      <c r="C529" s="167"/>
      <c r="D529" s="167"/>
      <c r="E529" s="168"/>
      <c r="F529" s="300" t="s">
        <v>176</v>
      </c>
      <c r="G529" s="300"/>
      <c r="H529" s="300"/>
      <c r="I529" s="300"/>
      <c r="J529" s="167"/>
      <c r="K529" s="169">
        <v>102.504</v>
      </c>
      <c r="L529" s="167"/>
      <c r="M529" s="167"/>
      <c r="N529" s="167"/>
      <c r="O529" s="167"/>
      <c r="P529" s="167"/>
      <c r="Q529" s="167"/>
      <c r="R529" s="170"/>
      <c r="T529" s="171"/>
      <c r="U529" s="167"/>
      <c r="V529" s="167"/>
      <c r="W529" s="167"/>
      <c r="X529" s="167"/>
      <c r="Y529" s="167"/>
      <c r="Z529" s="167"/>
      <c r="AA529" s="172"/>
      <c r="AT529" s="173" t="s">
        <v>269</v>
      </c>
      <c r="AU529" s="173" t="s">
        <v>90</v>
      </c>
      <c r="AV529" s="165" t="s">
        <v>90</v>
      </c>
      <c r="AW529" s="165" t="s">
        <v>32</v>
      </c>
      <c r="AX529" s="165" t="s">
        <v>83</v>
      </c>
      <c r="AY529" s="173" t="s">
        <v>148</v>
      </c>
    </row>
    <row r="530" spans="2:65" s="23" customFormat="1" ht="31.5" customHeight="1">
      <c r="B530" s="146"/>
      <c r="C530" s="147" t="s">
        <v>734</v>
      </c>
      <c r="D530" s="147" t="s">
        <v>149</v>
      </c>
      <c r="E530" s="148" t="s">
        <v>735</v>
      </c>
      <c r="F530" s="291" t="s">
        <v>736</v>
      </c>
      <c r="G530" s="291"/>
      <c r="H530" s="291"/>
      <c r="I530" s="291"/>
      <c r="J530" s="149" t="s">
        <v>172</v>
      </c>
      <c r="K530" s="150">
        <v>43.277</v>
      </c>
      <c r="L530" s="292"/>
      <c r="M530" s="292"/>
      <c r="N530" s="292">
        <f>ROUND(L530*K530,2)</f>
        <v>0</v>
      </c>
      <c r="O530" s="292"/>
      <c r="P530" s="292"/>
      <c r="Q530" s="292"/>
      <c r="R530" s="151"/>
      <c r="T530" s="152"/>
      <c r="U530" s="34" t="s">
        <v>40</v>
      </c>
      <c r="V530" s="153">
        <v>0.06</v>
      </c>
      <c r="W530" s="153">
        <f>V530*K530</f>
        <v>2.59662</v>
      </c>
      <c r="X530" s="153">
        <v>0.00012</v>
      </c>
      <c r="Y530" s="153">
        <f>X530*K530</f>
        <v>0.00519324</v>
      </c>
      <c r="Z530" s="153">
        <v>0</v>
      </c>
      <c r="AA530" s="154">
        <f>Z530*K530</f>
        <v>0</v>
      </c>
      <c r="AR530" s="9" t="s">
        <v>147</v>
      </c>
      <c r="AT530" s="9" t="s">
        <v>149</v>
      </c>
      <c r="AU530" s="9" t="s">
        <v>90</v>
      </c>
      <c r="AY530" s="9" t="s">
        <v>148</v>
      </c>
      <c r="BE530" s="155">
        <f>IF(U530="základní",N530,0)</f>
        <v>0</v>
      </c>
      <c r="BF530" s="155">
        <f>IF(U530="snížená",N530,0)</f>
        <v>0</v>
      </c>
      <c r="BG530" s="155">
        <f>IF(U530="zákl. přenesená",N530,0)</f>
        <v>0</v>
      </c>
      <c r="BH530" s="155">
        <f>IF(U530="sníž. přenesená",N530,0)</f>
        <v>0</v>
      </c>
      <c r="BI530" s="155">
        <f>IF(U530="nulová",N530,0)</f>
        <v>0</v>
      </c>
      <c r="BJ530" s="9" t="s">
        <v>83</v>
      </c>
      <c r="BK530" s="155">
        <f>ROUND(L530*K530,2)</f>
        <v>0</v>
      </c>
      <c r="BL530" s="9" t="s">
        <v>147</v>
      </c>
      <c r="BM530" s="9" t="s">
        <v>737</v>
      </c>
    </row>
    <row r="531" spans="2:51" s="165" customFormat="1" ht="22.5" customHeight="1">
      <c r="B531" s="166"/>
      <c r="C531" s="167"/>
      <c r="D531" s="167"/>
      <c r="E531" s="168"/>
      <c r="F531" s="300" t="s">
        <v>738</v>
      </c>
      <c r="G531" s="300"/>
      <c r="H531" s="300"/>
      <c r="I531" s="300"/>
      <c r="J531" s="167"/>
      <c r="K531" s="169">
        <v>5.16</v>
      </c>
      <c r="L531" s="167"/>
      <c r="M531" s="167"/>
      <c r="N531" s="167"/>
      <c r="O531" s="167"/>
      <c r="P531" s="167"/>
      <c r="Q531" s="167"/>
      <c r="R531" s="170"/>
      <c r="T531" s="171"/>
      <c r="U531" s="167"/>
      <c r="V531" s="167"/>
      <c r="W531" s="167"/>
      <c r="X531" s="167"/>
      <c r="Y531" s="167"/>
      <c r="Z531" s="167"/>
      <c r="AA531" s="172"/>
      <c r="AT531" s="173" t="s">
        <v>269</v>
      </c>
      <c r="AU531" s="173" t="s">
        <v>90</v>
      </c>
      <c r="AV531" s="165" t="s">
        <v>90</v>
      </c>
      <c r="AW531" s="165" t="s">
        <v>32</v>
      </c>
      <c r="AX531" s="165" t="s">
        <v>75</v>
      </c>
      <c r="AY531" s="173" t="s">
        <v>148</v>
      </c>
    </row>
    <row r="532" spans="2:51" s="165" customFormat="1" ht="22.5" customHeight="1">
      <c r="B532" s="166"/>
      <c r="C532" s="167"/>
      <c r="D532" s="167"/>
      <c r="E532" s="168"/>
      <c r="F532" s="296" t="s">
        <v>739</v>
      </c>
      <c r="G532" s="296"/>
      <c r="H532" s="296"/>
      <c r="I532" s="296"/>
      <c r="J532" s="167"/>
      <c r="K532" s="169">
        <v>2.626</v>
      </c>
      <c r="L532" s="167"/>
      <c r="M532" s="167"/>
      <c r="N532" s="167"/>
      <c r="O532" s="167"/>
      <c r="P532" s="167"/>
      <c r="Q532" s="167"/>
      <c r="R532" s="170"/>
      <c r="T532" s="171"/>
      <c r="U532" s="167"/>
      <c r="V532" s="167"/>
      <c r="W532" s="167"/>
      <c r="X532" s="167"/>
      <c r="Y532" s="167"/>
      <c r="Z532" s="167"/>
      <c r="AA532" s="172"/>
      <c r="AT532" s="173" t="s">
        <v>269</v>
      </c>
      <c r="AU532" s="173" t="s">
        <v>90</v>
      </c>
      <c r="AV532" s="165" t="s">
        <v>90</v>
      </c>
      <c r="AW532" s="165" t="s">
        <v>32</v>
      </c>
      <c r="AX532" s="165" t="s">
        <v>75</v>
      </c>
      <c r="AY532" s="173" t="s">
        <v>148</v>
      </c>
    </row>
    <row r="533" spans="2:51" s="165" customFormat="1" ht="22.5" customHeight="1">
      <c r="B533" s="166"/>
      <c r="C533" s="167"/>
      <c r="D533" s="167"/>
      <c r="E533" s="168"/>
      <c r="F533" s="296" t="s">
        <v>740</v>
      </c>
      <c r="G533" s="296"/>
      <c r="H533" s="296"/>
      <c r="I533" s="296"/>
      <c r="J533" s="167"/>
      <c r="K533" s="169">
        <v>2.88</v>
      </c>
      <c r="L533" s="167"/>
      <c r="M533" s="167"/>
      <c r="N533" s="167"/>
      <c r="O533" s="167"/>
      <c r="P533" s="167"/>
      <c r="Q533" s="167"/>
      <c r="R533" s="170"/>
      <c r="T533" s="171"/>
      <c r="U533" s="167"/>
      <c r="V533" s="167"/>
      <c r="W533" s="167"/>
      <c r="X533" s="167"/>
      <c r="Y533" s="167"/>
      <c r="Z533" s="167"/>
      <c r="AA533" s="172"/>
      <c r="AT533" s="173" t="s">
        <v>269</v>
      </c>
      <c r="AU533" s="173" t="s">
        <v>90</v>
      </c>
      <c r="AV533" s="165" t="s">
        <v>90</v>
      </c>
      <c r="AW533" s="165" t="s">
        <v>32</v>
      </c>
      <c r="AX533" s="165" t="s">
        <v>75</v>
      </c>
      <c r="AY533" s="173" t="s">
        <v>148</v>
      </c>
    </row>
    <row r="534" spans="2:51" s="165" customFormat="1" ht="22.5" customHeight="1">
      <c r="B534" s="166"/>
      <c r="C534" s="167"/>
      <c r="D534" s="167"/>
      <c r="E534" s="168"/>
      <c r="F534" s="296" t="s">
        <v>741</v>
      </c>
      <c r="G534" s="296"/>
      <c r="H534" s="296"/>
      <c r="I534" s="296"/>
      <c r="J534" s="167"/>
      <c r="K534" s="169">
        <v>3.24</v>
      </c>
      <c r="L534" s="167"/>
      <c r="M534" s="167"/>
      <c r="N534" s="167"/>
      <c r="O534" s="167"/>
      <c r="P534" s="167"/>
      <c r="Q534" s="167"/>
      <c r="R534" s="170"/>
      <c r="T534" s="171"/>
      <c r="U534" s="167"/>
      <c r="V534" s="167"/>
      <c r="W534" s="167"/>
      <c r="X534" s="167"/>
      <c r="Y534" s="167"/>
      <c r="Z534" s="167"/>
      <c r="AA534" s="172"/>
      <c r="AT534" s="173" t="s">
        <v>269</v>
      </c>
      <c r="AU534" s="173" t="s">
        <v>90</v>
      </c>
      <c r="AV534" s="165" t="s">
        <v>90</v>
      </c>
      <c r="AW534" s="165" t="s">
        <v>32</v>
      </c>
      <c r="AX534" s="165" t="s">
        <v>75</v>
      </c>
      <c r="AY534" s="173" t="s">
        <v>148</v>
      </c>
    </row>
    <row r="535" spans="2:51" s="165" customFormat="1" ht="22.5" customHeight="1">
      <c r="B535" s="166"/>
      <c r="C535" s="167"/>
      <c r="D535" s="167"/>
      <c r="E535" s="168"/>
      <c r="F535" s="296" t="s">
        <v>742</v>
      </c>
      <c r="G535" s="296"/>
      <c r="H535" s="296"/>
      <c r="I535" s="296"/>
      <c r="J535" s="167"/>
      <c r="K535" s="169">
        <v>5.062</v>
      </c>
      <c r="L535" s="167"/>
      <c r="M535" s="167"/>
      <c r="N535" s="167"/>
      <c r="O535" s="167"/>
      <c r="P535" s="167"/>
      <c r="Q535" s="167"/>
      <c r="R535" s="170"/>
      <c r="T535" s="171"/>
      <c r="U535" s="167"/>
      <c r="V535" s="167"/>
      <c r="W535" s="167"/>
      <c r="X535" s="167"/>
      <c r="Y535" s="167"/>
      <c r="Z535" s="167"/>
      <c r="AA535" s="172"/>
      <c r="AT535" s="173" t="s">
        <v>269</v>
      </c>
      <c r="AU535" s="173" t="s">
        <v>90</v>
      </c>
      <c r="AV535" s="165" t="s">
        <v>90</v>
      </c>
      <c r="AW535" s="165" t="s">
        <v>32</v>
      </c>
      <c r="AX535" s="165" t="s">
        <v>75</v>
      </c>
      <c r="AY535" s="173" t="s">
        <v>148</v>
      </c>
    </row>
    <row r="536" spans="2:51" s="165" customFormat="1" ht="22.5" customHeight="1">
      <c r="B536" s="166"/>
      <c r="C536" s="167"/>
      <c r="D536" s="167"/>
      <c r="E536" s="168"/>
      <c r="F536" s="296" t="s">
        <v>743</v>
      </c>
      <c r="G536" s="296"/>
      <c r="H536" s="296"/>
      <c r="I536" s="296"/>
      <c r="J536" s="167"/>
      <c r="K536" s="169">
        <v>6.625</v>
      </c>
      <c r="L536" s="167"/>
      <c r="M536" s="167"/>
      <c r="N536" s="167"/>
      <c r="O536" s="167"/>
      <c r="P536" s="167"/>
      <c r="Q536" s="167"/>
      <c r="R536" s="170"/>
      <c r="T536" s="171"/>
      <c r="U536" s="167"/>
      <c r="V536" s="167"/>
      <c r="W536" s="167"/>
      <c r="X536" s="167"/>
      <c r="Y536" s="167"/>
      <c r="Z536" s="167"/>
      <c r="AA536" s="172"/>
      <c r="AT536" s="173" t="s">
        <v>269</v>
      </c>
      <c r="AU536" s="173" t="s">
        <v>90</v>
      </c>
      <c r="AV536" s="165" t="s">
        <v>90</v>
      </c>
      <c r="AW536" s="165" t="s">
        <v>32</v>
      </c>
      <c r="AX536" s="165" t="s">
        <v>75</v>
      </c>
      <c r="AY536" s="173" t="s">
        <v>148</v>
      </c>
    </row>
    <row r="537" spans="2:51" s="165" customFormat="1" ht="22.5" customHeight="1">
      <c r="B537" s="166"/>
      <c r="C537" s="167"/>
      <c r="D537" s="167"/>
      <c r="E537" s="168"/>
      <c r="F537" s="296" t="s">
        <v>744</v>
      </c>
      <c r="G537" s="296"/>
      <c r="H537" s="296"/>
      <c r="I537" s="296"/>
      <c r="J537" s="167"/>
      <c r="K537" s="169">
        <v>3.125</v>
      </c>
      <c r="L537" s="167"/>
      <c r="M537" s="167"/>
      <c r="N537" s="167"/>
      <c r="O537" s="167"/>
      <c r="P537" s="167"/>
      <c r="Q537" s="167"/>
      <c r="R537" s="170"/>
      <c r="T537" s="171"/>
      <c r="U537" s="167"/>
      <c r="V537" s="167"/>
      <c r="W537" s="167"/>
      <c r="X537" s="167"/>
      <c r="Y537" s="167"/>
      <c r="Z537" s="167"/>
      <c r="AA537" s="172"/>
      <c r="AT537" s="173" t="s">
        <v>269</v>
      </c>
      <c r="AU537" s="173" t="s">
        <v>90</v>
      </c>
      <c r="AV537" s="165" t="s">
        <v>90</v>
      </c>
      <c r="AW537" s="165" t="s">
        <v>32</v>
      </c>
      <c r="AX537" s="165" t="s">
        <v>75</v>
      </c>
      <c r="AY537" s="173" t="s">
        <v>148</v>
      </c>
    </row>
    <row r="538" spans="2:51" s="165" customFormat="1" ht="22.5" customHeight="1">
      <c r="B538" s="166"/>
      <c r="C538" s="167"/>
      <c r="D538" s="167"/>
      <c r="E538" s="168"/>
      <c r="F538" s="296" t="s">
        <v>745</v>
      </c>
      <c r="G538" s="296"/>
      <c r="H538" s="296"/>
      <c r="I538" s="296"/>
      <c r="J538" s="167"/>
      <c r="K538" s="169">
        <v>8.296</v>
      </c>
      <c r="L538" s="167"/>
      <c r="M538" s="167"/>
      <c r="N538" s="167"/>
      <c r="O538" s="167"/>
      <c r="P538" s="167"/>
      <c r="Q538" s="167"/>
      <c r="R538" s="170"/>
      <c r="T538" s="171"/>
      <c r="U538" s="167"/>
      <c r="V538" s="167"/>
      <c r="W538" s="167"/>
      <c r="X538" s="167"/>
      <c r="Y538" s="167"/>
      <c r="Z538" s="167"/>
      <c r="AA538" s="172"/>
      <c r="AT538" s="173" t="s">
        <v>269</v>
      </c>
      <c r="AU538" s="173" t="s">
        <v>90</v>
      </c>
      <c r="AV538" s="165" t="s">
        <v>90</v>
      </c>
      <c r="AW538" s="165" t="s">
        <v>32</v>
      </c>
      <c r="AX538" s="165" t="s">
        <v>75</v>
      </c>
      <c r="AY538" s="173" t="s">
        <v>148</v>
      </c>
    </row>
    <row r="539" spans="2:51" s="165" customFormat="1" ht="22.5" customHeight="1">
      <c r="B539" s="166"/>
      <c r="C539" s="167"/>
      <c r="D539" s="167"/>
      <c r="E539" s="168"/>
      <c r="F539" s="296" t="s">
        <v>746</v>
      </c>
      <c r="G539" s="296"/>
      <c r="H539" s="296"/>
      <c r="I539" s="296"/>
      <c r="J539" s="167"/>
      <c r="K539" s="169">
        <v>6.263</v>
      </c>
      <c r="L539" s="167"/>
      <c r="M539" s="167"/>
      <c r="N539" s="167"/>
      <c r="O539" s="167"/>
      <c r="P539" s="167"/>
      <c r="Q539" s="167"/>
      <c r="R539" s="170"/>
      <c r="T539" s="171"/>
      <c r="U539" s="167"/>
      <c r="V539" s="167"/>
      <c r="W539" s="167"/>
      <c r="X539" s="167"/>
      <c r="Y539" s="167"/>
      <c r="Z539" s="167"/>
      <c r="AA539" s="172"/>
      <c r="AT539" s="173" t="s">
        <v>269</v>
      </c>
      <c r="AU539" s="173" t="s">
        <v>90</v>
      </c>
      <c r="AV539" s="165" t="s">
        <v>90</v>
      </c>
      <c r="AW539" s="165" t="s">
        <v>32</v>
      </c>
      <c r="AX539" s="165" t="s">
        <v>75</v>
      </c>
      <c r="AY539" s="173" t="s">
        <v>148</v>
      </c>
    </row>
    <row r="540" spans="2:51" s="183" customFormat="1" ht="22.5" customHeight="1">
      <c r="B540" s="184"/>
      <c r="C540" s="185"/>
      <c r="D540" s="185"/>
      <c r="E540" s="186"/>
      <c r="F540" s="299" t="s">
        <v>281</v>
      </c>
      <c r="G540" s="299"/>
      <c r="H540" s="299"/>
      <c r="I540" s="299"/>
      <c r="J540" s="185"/>
      <c r="K540" s="187">
        <v>43.277</v>
      </c>
      <c r="L540" s="185"/>
      <c r="M540" s="185"/>
      <c r="N540" s="185"/>
      <c r="O540" s="185"/>
      <c r="P540" s="185"/>
      <c r="Q540" s="185"/>
      <c r="R540" s="188"/>
      <c r="T540" s="189"/>
      <c r="U540" s="185"/>
      <c r="V540" s="185"/>
      <c r="W540" s="185"/>
      <c r="X540" s="185"/>
      <c r="Y540" s="185"/>
      <c r="Z540" s="185"/>
      <c r="AA540" s="190"/>
      <c r="AT540" s="191" t="s">
        <v>269</v>
      </c>
      <c r="AU540" s="191" t="s">
        <v>90</v>
      </c>
      <c r="AV540" s="183" t="s">
        <v>147</v>
      </c>
      <c r="AW540" s="183" t="s">
        <v>32</v>
      </c>
      <c r="AX540" s="183" t="s">
        <v>83</v>
      </c>
      <c r="AY540" s="191" t="s">
        <v>148</v>
      </c>
    </row>
    <row r="541" spans="2:65" s="23" customFormat="1" ht="22.5" customHeight="1">
      <c r="B541" s="146"/>
      <c r="C541" s="147" t="s">
        <v>747</v>
      </c>
      <c r="D541" s="147" t="s">
        <v>149</v>
      </c>
      <c r="E541" s="148" t="s">
        <v>748</v>
      </c>
      <c r="F541" s="291" t="s">
        <v>749</v>
      </c>
      <c r="G541" s="291"/>
      <c r="H541" s="291"/>
      <c r="I541" s="291"/>
      <c r="J541" s="149" t="s">
        <v>172</v>
      </c>
      <c r="K541" s="150">
        <v>102.504</v>
      </c>
      <c r="L541" s="292"/>
      <c r="M541" s="292"/>
      <c r="N541" s="292">
        <f>ROUND(L541*K541,2)</f>
        <v>0</v>
      </c>
      <c r="O541" s="292"/>
      <c r="P541" s="292"/>
      <c r="Q541" s="292"/>
      <c r="R541" s="151"/>
      <c r="T541" s="152"/>
      <c r="U541" s="34" t="s">
        <v>40</v>
      </c>
      <c r="V541" s="153">
        <v>0.14</v>
      </c>
      <c r="W541" s="153">
        <f>V541*K541</f>
        <v>14.350560000000002</v>
      </c>
      <c r="X541" s="153">
        <v>0</v>
      </c>
      <c r="Y541" s="153">
        <f>X541*K541</f>
        <v>0</v>
      </c>
      <c r="Z541" s="153">
        <v>0</v>
      </c>
      <c r="AA541" s="154">
        <f>Z541*K541</f>
        <v>0</v>
      </c>
      <c r="AR541" s="9" t="s">
        <v>147</v>
      </c>
      <c r="AT541" s="9" t="s">
        <v>149</v>
      </c>
      <c r="AU541" s="9" t="s">
        <v>90</v>
      </c>
      <c r="AY541" s="9" t="s">
        <v>148</v>
      </c>
      <c r="BE541" s="155">
        <f>IF(U541="základní",N541,0)</f>
        <v>0</v>
      </c>
      <c r="BF541" s="155">
        <f>IF(U541="snížená",N541,0)</f>
        <v>0</v>
      </c>
      <c r="BG541" s="155">
        <f>IF(U541="zákl. přenesená",N541,0)</f>
        <v>0</v>
      </c>
      <c r="BH541" s="155">
        <f>IF(U541="sníž. přenesená",N541,0)</f>
        <v>0</v>
      </c>
      <c r="BI541" s="155">
        <f>IF(U541="nulová",N541,0)</f>
        <v>0</v>
      </c>
      <c r="BJ541" s="9" t="s">
        <v>83</v>
      </c>
      <c r="BK541" s="155">
        <f>ROUND(L541*K541,2)</f>
        <v>0</v>
      </c>
      <c r="BL541" s="9" t="s">
        <v>147</v>
      </c>
      <c r="BM541" s="9" t="s">
        <v>750</v>
      </c>
    </row>
    <row r="542" spans="2:51" s="157" customFormat="1" ht="22.5" customHeight="1">
      <c r="B542" s="158"/>
      <c r="C542" s="159"/>
      <c r="D542" s="159"/>
      <c r="E542" s="160"/>
      <c r="F542" s="295" t="s">
        <v>751</v>
      </c>
      <c r="G542" s="295"/>
      <c r="H542" s="295"/>
      <c r="I542" s="295"/>
      <c r="J542" s="159"/>
      <c r="K542" s="160"/>
      <c r="L542" s="159"/>
      <c r="M542" s="159"/>
      <c r="N542" s="159"/>
      <c r="O542" s="159"/>
      <c r="P542" s="159"/>
      <c r="Q542" s="159"/>
      <c r="R542" s="161"/>
      <c r="T542" s="162"/>
      <c r="U542" s="159"/>
      <c r="V542" s="159"/>
      <c r="W542" s="159"/>
      <c r="X542" s="159"/>
      <c r="Y542" s="159"/>
      <c r="Z542" s="159"/>
      <c r="AA542" s="163"/>
      <c r="AT542" s="164" t="s">
        <v>269</v>
      </c>
      <c r="AU542" s="164" t="s">
        <v>90</v>
      </c>
      <c r="AV542" s="157" t="s">
        <v>83</v>
      </c>
      <c r="AW542" s="157" t="s">
        <v>32</v>
      </c>
      <c r="AX542" s="157" t="s">
        <v>75</v>
      </c>
      <c r="AY542" s="164" t="s">
        <v>148</v>
      </c>
    </row>
    <row r="543" spans="2:51" s="165" customFormat="1" ht="22.5" customHeight="1">
      <c r="B543" s="166"/>
      <c r="C543" s="167"/>
      <c r="D543" s="167"/>
      <c r="E543" s="168"/>
      <c r="F543" s="296" t="s">
        <v>176</v>
      </c>
      <c r="G543" s="296"/>
      <c r="H543" s="296"/>
      <c r="I543" s="296"/>
      <c r="J543" s="167"/>
      <c r="K543" s="169">
        <v>102.504</v>
      </c>
      <c r="L543" s="167"/>
      <c r="M543" s="167"/>
      <c r="N543" s="167"/>
      <c r="O543" s="167"/>
      <c r="P543" s="167"/>
      <c r="Q543" s="167"/>
      <c r="R543" s="170"/>
      <c r="T543" s="171"/>
      <c r="U543" s="167"/>
      <c r="V543" s="167"/>
      <c r="W543" s="167"/>
      <c r="X543" s="167"/>
      <c r="Y543" s="167"/>
      <c r="Z543" s="167"/>
      <c r="AA543" s="172"/>
      <c r="AT543" s="173" t="s">
        <v>269</v>
      </c>
      <c r="AU543" s="173" t="s">
        <v>90</v>
      </c>
      <c r="AV543" s="165" t="s">
        <v>90</v>
      </c>
      <c r="AW543" s="165" t="s">
        <v>32</v>
      </c>
      <c r="AX543" s="165" t="s">
        <v>83</v>
      </c>
      <c r="AY543" s="173" t="s">
        <v>148</v>
      </c>
    </row>
    <row r="544" spans="2:65" s="23" customFormat="1" ht="38.25" customHeight="1">
      <c r="B544" s="146"/>
      <c r="C544" s="147" t="s">
        <v>752</v>
      </c>
      <c r="D544" s="147" t="s">
        <v>149</v>
      </c>
      <c r="E544" s="148" t="s">
        <v>753</v>
      </c>
      <c r="F544" s="291" t="s">
        <v>754</v>
      </c>
      <c r="G544" s="291"/>
      <c r="H544" s="291"/>
      <c r="I544" s="291"/>
      <c r="J544" s="149" t="s">
        <v>266</v>
      </c>
      <c r="K544" s="150">
        <v>4.548</v>
      </c>
      <c r="L544" s="292"/>
      <c r="M544" s="292"/>
      <c r="N544" s="292">
        <f>ROUND(L544*K544,2)</f>
        <v>0</v>
      </c>
      <c r="O544" s="292"/>
      <c r="P544" s="292"/>
      <c r="Q544" s="292"/>
      <c r="R544" s="151"/>
      <c r="T544" s="152"/>
      <c r="U544" s="34" t="s">
        <v>40</v>
      </c>
      <c r="V544" s="153">
        <v>3.213</v>
      </c>
      <c r="W544" s="153">
        <f>V544*K544</f>
        <v>14.612724</v>
      </c>
      <c r="X544" s="153">
        <v>2.45329</v>
      </c>
      <c r="Y544" s="153">
        <f>X544*K544</f>
        <v>11.15756292</v>
      </c>
      <c r="Z544" s="153">
        <v>0</v>
      </c>
      <c r="AA544" s="154">
        <f>Z544*K544</f>
        <v>0</v>
      </c>
      <c r="AR544" s="9" t="s">
        <v>147</v>
      </c>
      <c r="AT544" s="9" t="s">
        <v>149</v>
      </c>
      <c r="AU544" s="9" t="s">
        <v>90</v>
      </c>
      <c r="AY544" s="9" t="s">
        <v>148</v>
      </c>
      <c r="BE544" s="155">
        <f>IF(U544="základní",N544,0)</f>
        <v>0</v>
      </c>
      <c r="BF544" s="155">
        <f>IF(U544="snížená",N544,0)</f>
        <v>0</v>
      </c>
      <c r="BG544" s="155">
        <f>IF(U544="zákl. přenesená",N544,0)</f>
        <v>0</v>
      </c>
      <c r="BH544" s="155">
        <f>IF(U544="sníž. přenesená",N544,0)</f>
        <v>0</v>
      </c>
      <c r="BI544" s="155">
        <f>IF(U544="nulová",N544,0)</f>
        <v>0</v>
      </c>
      <c r="BJ544" s="9" t="s">
        <v>83</v>
      </c>
      <c r="BK544" s="155">
        <f>ROUND(L544*K544,2)</f>
        <v>0</v>
      </c>
      <c r="BL544" s="9" t="s">
        <v>147</v>
      </c>
      <c r="BM544" s="9" t="s">
        <v>755</v>
      </c>
    </row>
    <row r="545" spans="2:51" s="157" customFormat="1" ht="22.5" customHeight="1">
      <c r="B545" s="158"/>
      <c r="C545" s="159"/>
      <c r="D545" s="159"/>
      <c r="E545" s="160"/>
      <c r="F545" s="295" t="s">
        <v>756</v>
      </c>
      <c r="G545" s="295"/>
      <c r="H545" s="295"/>
      <c r="I545" s="295"/>
      <c r="J545" s="159"/>
      <c r="K545" s="160"/>
      <c r="L545" s="159"/>
      <c r="M545" s="159"/>
      <c r="N545" s="159"/>
      <c r="O545" s="159"/>
      <c r="P545" s="159"/>
      <c r="Q545" s="159"/>
      <c r="R545" s="161"/>
      <c r="T545" s="162"/>
      <c r="U545" s="159"/>
      <c r="V545" s="159"/>
      <c r="W545" s="159"/>
      <c r="X545" s="159"/>
      <c r="Y545" s="159"/>
      <c r="Z545" s="159"/>
      <c r="AA545" s="163"/>
      <c r="AT545" s="164" t="s">
        <v>269</v>
      </c>
      <c r="AU545" s="164" t="s">
        <v>90</v>
      </c>
      <c r="AV545" s="157" t="s">
        <v>83</v>
      </c>
      <c r="AW545" s="157" t="s">
        <v>32</v>
      </c>
      <c r="AX545" s="157" t="s">
        <v>75</v>
      </c>
      <c r="AY545" s="164" t="s">
        <v>148</v>
      </c>
    </row>
    <row r="546" spans="2:51" s="165" customFormat="1" ht="22.5" customHeight="1">
      <c r="B546" s="166"/>
      <c r="C546" s="167"/>
      <c r="D546" s="167"/>
      <c r="E546" s="168"/>
      <c r="F546" s="296" t="s">
        <v>757</v>
      </c>
      <c r="G546" s="296"/>
      <c r="H546" s="296"/>
      <c r="I546" s="296"/>
      <c r="J546" s="167"/>
      <c r="K546" s="169">
        <v>17.5</v>
      </c>
      <c r="L546" s="167"/>
      <c r="M546" s="167"/>
      <c r="N546" s="167"/>
      <c r="O546" s="167"/>
      <c r="P546" s="167"/>
      <c r="Q546" s="167"/>
      <c r="R546" s="170"/>
      <c r="T546" s="171"/>
      <c r="U546" s="167"/>
      <c r="V546" s="167"/>
      <c r="W546" s="167"/>
      <c r="X546" s="167"/>
      <c r="Y546" s="167"/>
      <c r="Z546" s="167"/>
      <c r="AA546" s="172"/>
      <c r="AT546" s="173" t="s">
        <v>269</v>
      </c>
      <c r="AU546" s="173" t="s">
        <v>90</v>
      </c>
      <c r="AV546" s="165" t="s">
        <v>90</v>
      </c>
      <c r="AW546" s="165" t="s">
        <v>32</v>
      </c>
      <c r="AX546" s="165" t="s">
        <v>75</v>
      </c>
      <c r="AY546" s="173" t="s">
        <v>148</v>
      </c>
    </row>
    <row r="547" spans="2:51" s="165" customFormat="1" ht="22.5" customHeight="1">
      <c r="B547" s="166"/>
      <c r="C547" s="167"/>
      <c r="D547" s="167"/>
      <c r="E547" s="168"/>
      <c r="F547" s="296" t="s">
        <v>758</v>
      </c>
      <c r="G547" s="296"/>
      <c r="H547" s="296"/>
      <c r="I547" s="296"/>
      <c r="J547" s="167"/>
      <c r="K547" s="169">
        <v>14.8</v>
      </c>
      <c r="L547" s="167"/>
      <c r="M547" s="167"/>
      <c r="N547" s="167"/>
      <c r="O547" s="167"/>
      <c r="P547" s="167"/>
      <c r="Q547" s="167"/>
      <c r="R547" s="170"/>
      <c r="T547" s="171"/>
      <c r="U547" s="167"/>
      <c r="V547" s="167"/>
      <c r="W547" s="167"/>
      <c r="X547" s="167"/>
      <c r="Y547" s="167"/>
      <c r="Z547" s="167"/>
      <c r="AA547" s="172"/>
      <c r="AT547" s="173" t="s">
        <v>269</v>
      </c>
      <c r="AU547" s="173" t="s">
        <v>90</v>
      </c>
      <c r="AV547" s="165" t="s">
        <v>90</v>
      </c>
      <c r="AW547" s="165" t="s">
        <v>32</v>
      </c>
      <c r="AX547" s="165" t="s">
        <v>75</v>
      </c>
      <c r="AY547" s="173" t="s">
        <v>148</v>
      </c>
    </row>
    <row r="548" spans="2:51" s="165" customFormat="1" ht="22.5" customHeight="1">
      <c r="B548" s="166"/>
      <c r="C548" s="167"/>
      <c r="D548" s="167"/>
      <c r="E548" s="168"/>
      <c r="F548" s="296" t="s">
        <v>759</v>
      </c>
      <c r="G548" s="296"/>
      <c r="H548" s="296"/>
      <c r="I548" s="296"/>
      <c r="J548" s="167"/>
      <c r="K548" s="169">
        <v>8</v>
      </c>
      <c r="L548" s="167"/>
      <c r="M548" s="167"/>
      <c r="N548" s="167"/>
      <c r="O548" s="167"/>
      <c r="P548" s="167"/>
      <c r="Q548" s="167"/>
      <c r="R548" s="170"/>
      <c r="T548" s="171"/>
      <c r="U548" s="167"/>
      <c r="V548" s="167"/>
      <c r="W548" s="167"/>
      <c r="X548" s="167"/>
      <c r="Y548" s="167"/>
      <c r="Z548" s="167"/>
      <c r="AA548" s="172"/>
      <c r="AT548" s="173" t="s">
        <v>269</v>
      </c>
      <c r="AU548" s="173" t="s">
        <v>90</v>
      </c>
      <c r="AV548" s="165" t="s">
        <v>90</v>
      </c>
      <c r="AW548" s="165" t="s">
        <v>32</v>
      </c>
      <c r="AX548" s="165" t="s">
        <v>75</v>
      </c>
      <c r="AY548" s="173" t="s">
        <v>148</v>
      </c>
    </row>
    <row r="549" spans="2:51" s="165" customFormat="1" ht="22.5" customHeight="1">
      <c r="B549" s="166"/>
      <c r="C549" s="167"/>
      <c r="D549" s="167"/>
      <c r="E549" s="168"/>
      <c r="F549" s="296" t="s">
        <v>760</v>
      </c>
      <c r="G549" s="296"/>
      <c r="H549" s="296"/>
      <c r="I549" s="296"/>
      <c r="J549" s="167"/>
      <c r="K549" s="169">
        <v>5.2</v>
      </c>
      <c r="L549" s="167"/>
      <c r="M549" s="167"/>
      <c r="N549" s="167"/>
      <c r="O549" s="167"/>
      <c r="P549" s="167"/>
      <c r="Q549" s="167"/>
      <c r="R549" s="170"/>
      <c r="T549" s="171"/>
      <c r="U549" s="167"/>
      <c r="V549" s="167"/>
      <c r="W549" s="167"/>
      <c r="X549" s="167"/>
      <c r="Y549" s="167"/>
      <c r="Z549" s="167"/>
      <c r="AA549" s="172"/>
      <c r="AT549" s="173" t="s">
        <v>269</v>
      </c>
      <c r="AU549" s="173" t="s">
        <v>90</v>
      </c>
      <c r="AV549" s="165" t="s">
        <v>90</v>
      </c>
      <c r="AW549" s="165" t="s">
        <v>32</v>
      </c>
      <c r="AX549" s="165" t="s">
        <v>75</v>
      </c>
      <c r="AY549" s="173" t="s">
        <v>148</v>
      </c>
    </row>
    <row r="550" spans="2:51" s="165" customFormat="1" ht="22.5" customHeight="1">
      <c r="B550" s="166"/>
      <c r="C550" s="167"/>
      <c r="D550" s="167"/>
      <c r="E550" s="168"/>
      <c r="F550" s="296" t="s">
        <v>761</v>
      </c>
      <c r="G550" s="296"/>
      <c r="H550" s="296"/>
      <c r="I550" s="296"/>
      <c r="J550" s="167"/>
      <c r="K550" s="169">
        <v>2.4</v>
      </c>
      <c r="L550" s="167"/>
      <c r="M550" s="167"/>
      <c r="N550" s="167"/>
      <c r="O550" s="167"/>
      <c r="P550" s="167"/>
      <c r="Q550" s="167"/>
      <c r="R550" s="170"/>
      <c r="T550" s="171"/>
      <c r="U550" s="167"/>
      <c r="V550" s="167"/>
      <c r="W550" s="167"/>
      <c r="X550" s="167"/>
      <c r="Y550" s="167"/>
      <c r="Z550" s="167"/>
      <c r="AA550" s="172"/>
      <c r="AT550" s="173" t="s">
        <v>269</v>
      </c>
      <c r="AU550" s="173" t="s">
        <v>90</v>
      </c>
      <c r="AV550" s="165" t="s">
        <v>90</v>
      </c>
      <c r="AW550" s="165" t="s">
        <v>32</v>
      </c>
      <c r="AX550" s="165" t="s">
        <v>75</v>
      </c>
      <c r="AY550" s="173" t="s">
        <v>148</v>
      </c>
    </row>
    <row r="551" spans="2:51" s="165" customFormat="1" ht="22.5" customHeight="1">
      <c r="B551" s="166"/>
      <c r="C551" s="167"/>
      <c r="D551" s="167"/>
      <c r="E551" s="168"/>
      <c r="F551" s="296" t="s">
        <v>762</v>
      </c>
      <c r="G551" s="296"/>
      <c r="H551" s="296"/>
      <c r="I551" s="296"/>
      <c r="J551" s="167"/>
      <c r="K551" s="169">
        <v>27.9</v>
      </c>
      <c r="L551" s="167"/>
      <c r="M551" s="167"/>
      <c r="N551" s="167"/>
      <c r="O551" s="167"/>
      <c r="P551" s="167"/>
      <c r="Q551" s="167"/>
      <c r="R551" s="170"/>
      <c r="T551" s="171"/>
      <c r="U551" s="167"/>
      <c r="V551" s="167"/>
      <c r="W551" s="167"/>
      <c r="X551" s="167"/>
      <c r="Y551" s="167"/>
      <c r="Z551" s="167"/>
      <c r="AA551" s="172"/>
      <c r="AT551" s="173" t="s">
        <v>269</v>
      </c>
      <c r="AU551" s="173" t="s">
        <v>90</v>
      </c>
      <c r="AV551" s="165" t="s">
        <v>90</v>
      </c>
      <c r="AW551" s="165" t="s">
        <v>32</v>
      </c>
      <c r="AX551" s="165" t="s">
        <v>75</v>
      </c>
      <c r="AY551" s="173" t="s">
        <v>148</v>
      </c>
    </row>
    <row r="552" spans="2:51" s="183" customFormat="1" ht="22.5" customHeight="1">
      <c r="B552" s="184"/>
      <c r="C552" s="185"/>
      <c r="D552" s="185"/>
      <c r="E552" s="186" t="s">
        <v>178</v>
      </c>
      <c r="F552" s="299" t="s">
        <v>281</v>
      </c>
      <c r="G552" s="299"/>
      <c r="H552" s="299"/>
      <c r="I552" s="299"/>
      <c r="J552" s="185"/>
      <c r="K552" s="187">
        <v>75.8</v>
      </c>
      <c r="L552" s="185"/>
      <c r="M552" s="185"/>
      <c r="N552" s="185"/>
      <c r="O552" s="185"/>
      <c r="P552" s="185"/>
      <c r="Q552" s="185"/>
      <c r="R552" s="188"/>
      <c r="T552" s="189"/>
      <c r="U552" s="185"/>
      <c r="V552" s="185"/>
      <c r="W552" s="185"/>
      <c r="X552" s="185"/>
      <c r="Y552" s="185"/>
      <c r="Z552" s="185"/>
      <c r="AA552" s="190"/>
      <c r="AT552" s="191" t="s">
        <v>269</v>
      </c>
      <c r="AU552" s="191" t="s">
        <v>90</v>
      </c>
      <c r="AV552" s="183" t="s">
        <v>147</v>
      </c>
      <c r="AW552" s="183" t="s">
        <v>32</v>
      </c>
      <c r="AX552" s="183" t="s">
        <v>75</v>
      </c>
      <c r="AY552" s="191" t="s">
        <v>148</v>
      </c>
    </row>
    <row r="553" spans="2:51" s="165" customFormat="1" ht="22.5" customHeight="1">
      <c r="B553" s="166"/>
      <c r="C553" s="167"/>
      <c r="D553" s="167"/>
      <c r="E553" s="168"/>
      <c r="F553" s="296" t="s">
        <v>763</v>
      </c>
      <c r="G553" s="296"/>
      <c r="H553" s="296"/>
      <c r="I553" s="296"/>
      <c r="J553" s="167"/>
      <c r="K553" s="169">
        <v>4.548</v>
      </c>
      <c r="L553" s="167"/>
      <c r="M553" s="167"/>
      <c r="N553" s="167"/>
      <c r="O553" s="167"/>
      <c r="P553" s="167"/>
      <c r="Q553" s="167"/>
      <c r="R553" s="170"/>
      <c r="T553" s="171"/>
      <c r="U553" s="167"/>
      <c r="V553" s="167"/>
      <c r="W553" s="167"/>
      <c r="X553" s="167"/>
      <c r="Y553" s="167"/>
      <c r="Z553" s="167"/>
      <c r="AA553" s="172"/>
      <c r="AT553" s="173" t="s">
        <v>269</v>
      </c>
      <c r="AU553" s="173" t="s">
        <v>90</v>
      </c>
      <c r="AV553" s="165" t="s">
        <v>90</v>
      </c>
      <c r="AW553" s="165" t="s">
        <v>32</v>
      </c>
      <c r="AX553" s="165" t="s">
        <v>83</v>
      </c>
      <c r="AY553" s="173" t="s">
        <v>148</v>
      </c>
    </row>
    <row r="554" spans="2:65" s="23" customFormat="1" ht="40.5" customHeight="1">
      <c r="B554" s="146"/>
      <c r="C554" s="147" t="s">
        <v>764</v>
      </c>
      <c r="D554" s="147" t="s">
        <v>149</v>
      </c>
      <c r="E554" s="148" t="s">
        <v>765</v>
      </c>
      <c r="F554" s="291" t="s">
        <v>766</v>
      </c>
      <c r="G554" s="291"/>
      <c r="H554" s="291"/>
      <c r="I554" s="291"/>
      <c r="J554" s="149" t="s">
        <v>266</v>
      </c>
      <c r="K554" s="150">
        <v>4.548</v>
      </c>
      <c r="L554" s="292"/>
      <c r="M554" s="292"/>
      <c r="N554" s="292">
        <f>ROUND(L554*K554,2)</f>
        <v>0</v>
      </c>
      <c r="O554" s="292"/>
      <c r="P554" s="292"/>
      <c r="Q554" s="292"/>
      <c r="R554" s="151"/>
      <c r="T554" s="152"/>
      <c r="U554" s="34" t="s">
        <v>40</v>
      </c>
      <c r="V554" s="153">
        <v>0.82</v>
      </c>
      <c r="W554" s="153">
        <f>V554*K554</f>
        <v>3.72936</v>
      </c>
      <c r="X554" s="153">
        <v>0</v>
      </c>
      <c r="Y554" s="153">
        <f>X554*K554</f>
        <v>0</v>
      </c>
      <c r="Z554" s="153">
        <v>0</v>
      </c>
      <c r="AA554" s="154">
        <f>Z554*K554</f>
        <v>0</v>
      </c>
      <c r="AR554" s="9" t="s">
        <v>147</v>
      </c>
      <c r="AT554" s="9" t="s">
        <v>149</v>
      </c>
      <c r="AU554" s="9" t="s">
        <v>90</v>
      </c>
      <c r="AY554" s="9" t="s">
        <v>148</v>
      </c>
      <c r="BE554" s="155">
        <f>IF(U554="základní",N554,0)</f>
        <v>0</v>
      </c>
      <c r="BF554" s="155">
        <f>IF(U554="snížená",N554,0)</f>
        <v>0</v>
      </c>
      <c r="BG554" s="155">
        <f>IF(U554="zákl. přenesená",N554,0)</f>
        <v>0</v>
      </c>
      <c r="BH554" s="155">
        <f>IF(U554="sníž. přenesená",N554,0)</f>
        <v>0</v>
      </c>
      <c r="BI554" s="155">
        <f>IF(U554="nulová",N554,0)</f>
        <v>0</v>
      </c>
      <c r="BJ554" s="9" t="s">
        <v>83</v>
      </c>
      <c r="BK554" s="155">
        <f>ROUND(L554*K554,2)</f>
        <v>0</v>
      </c>
      <c r="BL554" s="9" t="s">
        <v>147</v>
      </c>
      <c r="BM554" s="9" t="s">
        <v>767</v>
      </c>
    </row>
    <row r="555" spans="2:51" s="165" customFormat="1" ht="22.5" customHeight="1">
      <c r="B555" s="166"/>
      <c r="C555" s="167"/>
      <c r="D555" s="167"/>
      <c r="E555" s="168"/>
      <c r="F555" s="300" t="s">
        <v>763</v>
      </c>
      <c r="G555" s="300"/>
      <c r="H555" s="300"/>
      <c r="I555" s="300"/>
      <c r="J555" s="167"/>
      <c r="K555" s="169">
        <v>4.548</v>
      </c>
      <c r="L555" s="167"/>
      <c r="M555" s="167"/>
      <c r="N555" s="167"/>
      <c r="O555" s="167"/>
      <c r="P555" s="167"/>
      <c r="Q555" s="167"/>
      <c r="R555" s="170"/>
      <c r="T555" s="171"/>
      <c r="U555" s="167"/>
      <c r="V555" s="167"/>
      <c r="W555" s="167"/>
      <c r="X555" s="167"/>
      <c r="Y555" s="167"/>
      <c r="Z555" s="167"/>
      <c r="AA555" s="172"/>
      <c r="AT555" s="173" t="s">
        <v>269</v>
      </c>
      <c r="AU555" s="173" t="s">
        <v>90</v>
      </c>
      <c r="AV555" s="165" t="s">
        <v>90</v>
      </c>
      <c r="AW555" s="165" t="s">
        <v>32</v>
      </c>
      <c r="AX555" s="165" t="s">
        <v>83</v>
      </c>
      <c r="AY555" s="173" t="s">
        <v>148</v>
      </c>
    </row>
    <row r="556" spans="2:65" s="23" customFormat="1" ht="22.5" customHeight="1">
      <c r="B556" s="146"/>
      <c r="C556" s="147" t="s">
        <v>768</v>
      </c>
      <c r="D556" s="147" t="s">
        <v>149</v>
      </c>
      <c r="E556" s="148" t="s">
        <v>769</v>
      </c>
      <c r="F556" s="291" t="s">
        <v>770</v>
      </c>
      <c r="G556" s="291"/>
      <c r="H556" s="291"/>
      <c r="I556" s="291"/>
      <c r="J556" s="149" t="s">
        <v>300</v>
      </c>
      <c r="K556" s="150">
        <v>0.262</v>
      </c>
      <c r="L556" s="292"/>
      <c r="M556" s="292"/>
      <c r="N556" s="292">
        <f>ROUND(L556*K556,2)</f>
        <v>0</v>
      </c>
      <c r="O556" s="292"/>
      <c r="P556" s="292"/>
      <c r="Q556" s="292"/>
      <c r="R556" s="151"/>
      <c r="T556" s="152"/>
      <c r="U556" s="34" t="s">
        <v>40</v>
      </c>
      <c r="V556" s="153">
        <v>15.231</v>
      </c>
      <c r="W556" s="153">
        <f>V556*K556</f>
        <v>3.9905220000000003</v>
      </c>
      <c r="X556" s="153">
        <v>1.05306</v>
      </c>
      <c r="Y556" s="153">
        <f>X556*K556</f>
        <v>0.27590172</v>
      </c>
      <c r="Z556" s="153">
        <v>0</v>
      </c>
      <c r="AA556" s="154">
        <f>Z556*K556</f>
        <v>0</v>
      </c>
      <c r="AR556" s="9" t="s">
        <v>147</v>
      </c>
      <c r="AT556" s="9" t="s">
        <v>149</v>
      </c>
      <c r="AU556" s="9" t="s">
        <v>90</v>
      </c>
      <c r="AY556" s="9" t="s">
        <v>148</v>
      </c>
      <c r="BE556" s="155">
        <f>IF(U556="základní",N556,0)</f>
        <v>0</v>
      </c>
      <c r="BF556" s="155">
        <f>IF(U556="snížená",N556,0)</f>
        <v>0</v>
      </c>
      <c r="BG556" s="155">
        <f>IF(U556="zákl. přenesená",N556,0)</f>
        <v>0</v>
      </c>
      <c r="BH556" s="155">
        <f>IF(U556="sníž. přenesená",N556,0)</f>
        <v>0</v>
      </c>
      <c r="BI556" s="155">
        <f>IF(U556="nulová",N556,0)</f>
        <v>0</v>
      </c>
      <c r="BJ556" s="9" t="s">
        <v>83</v>
      </c>
      <c r="BK556" s="155">
        <f>ROUND(L556*K556,2)</f>
        <v>0</v>
      </c>
      <c r="BL556" s="9" t="s">
        <v>147</v>
      </c>
      <c r="BM556" s="9" t="s">
        <v>771</v>
      </c>
    </row>
    <row r="557" spans="2:51" s="165" customFormat="1" ht="22.5" customHeight="1">
      <c r="B557" s="166"/>
      <c r="C557" s="167"/>
      <c r="D557" s="167"/>
      <c r="E557" s="168"/>
      <c r="F557" s="300" t="s">
        <v>772</v>
      </c>
      <c r="G557" s="300"/>
      <c r="H557" s="300"/>
      <c r="I557" s="300"/>
      <c r="J557" s="167"/>
      <c r="K557" s="169">
        <v>0.262</v>
      </c>
      <c r="L557" s="167"/>
      <c r="M557" s="167"/>
      <c r="N557" s="167"/>
      <c r="O557" s="167"/>
      <c r="P557" s="167"/>
      <c r="Q557" s="167"/>
      <c r="R557" s="170"/>
      <c r="T557" s="171"/>
      <c r="U557" s="167"/>
      <c r="V557" s="167"/>
      <c r="W557" s="167"/>
      <c r="X557" s="167"/>
      <c r="Y557" s="167"/>
      <c r="Z557" s="167"/>
      <c r="AA557" s="172"/>
      <c r="AT557" s="173" t="s">
        <v>269</v>
      </c>
      <c r="AU557" s="173" t="s">
        <v>90</v>
      </c>
      <c r="AV557" s="165" t="s">
        <v>90</v>
      </c>
      <c r="AW557" s="165" t="s">
        <v>32</v>
      </c>
      <c r="AX557" s="165" t="s">
        <v>83</v>
      </c>
      <c r="AY557" s="173" t="s">
        <v>148</v>
      </c>
    </row>
    <row r="558" spans="2:65" s="23" customFormat="1" ht="31.5" customHeight="1">
      <c r="B558" s="146"/>
      <c r="C558" s="147" t="s">
        <v>773</v>
      </c>
      <c r="D558" s="147" t="s">
        <v>149</v>
      </c>
      <c r="E558" s="148" t="s">
        <v>774</v>
      </c>
      <c r="F558" s="291" t="s">
        <v>775</v>
      </c>
      <c r="G558" s="291"/>
      <c r="H558" s="291"/>
      <c r="I558" s="291"/>
      <c r="J558" s="149" t="s">
        <v>172</v>
      </c>
      <c r="K558" s="150">
        <v>9</v>
      </c>
      <c r="L558" s="292"/>
      <c r="M558" s="292"/>
      <c r="N558" s="292">
        <f>ROUND(L558*K558,2)</f>
        <v>0</v>
      </c>
      <c r="O558" s="292"/>
      <c r="P558" s="292"/>
      <c r="Q558" s="292"/>
      <c r="R558" s="151"/>
      <c r="T558" s="152"/>
      <c r="U558" s="34" t="s">
        <v>40</v>
      </c>
      <c r="V558" s="153">
        <v>0.443</v>
      </c>
      <c r="W558" s="153">
        <f>V558*K558</f>
        <v>3.987</v>
      </c>
      <c r="X558" s="153">
        <v>0.11170000000000001</v>
      </c>
      <c r="Y558" s="153">
        <f>X558*K558</f>
        <v>1.0053</v>
      </c>
      <c r="Z558" s="153">
        <v>0</v>
      </c>
      <c r="AA558" s="154">
        <f>Z558*K558</f>
        <v>0</v>
      </c>
      <c r="AR558" s="9" t="s">
        <v>147</v>
      </c>
      <c r="AT558" s="9" t="s">
        <v>149</v>
      </c>
      <c r="AU558" s="9" t="s">
        <v>90</v>
      </c>
      <c r="AY558" s="9" t="s">
        <v>148</v>
      </c>
      <c r="BE558" s="155">
        <f>IF(U558="základní",N558,0)</f>
        <v>0</v>
      </c>
      <c r="BF558" s="155">
        <f>IF(U558="snížená",N558,0)</f>
        <v>0</v>
      </c>
      <c r="BG558" s="155">
        <f>IF(U558="zákl. přenesená",N558,0)</f>
        <v>0</v>
      </c>
      <c r="BH558" s="155">
        <f>IF(U558="sníž. přenesená",N558,0)</f>
        <v>0</v>
      </c>
      <c r="BI558" s="155">
        <f>IF(U558="nulová",N558,0)</f>
        <v>0</v>
      </c>
      <c r="BJ558" s="9" t="s">
        <v>83</v>
      </c>
      <c r="BK558" s="155">
        <f>ROUND(L558*K558,2)</f>
        <v>0</v>
      </c>
      <c r="BL558" s="9" t="s">
        <v>147</v>
      </c>
      <c r="BM558" s="9" t="s">
        <v>776</v>
      </c>
    </row>
    <row r="559" spans="2:51" s="157" customFormat="1" ht="22.5" customHeight="1">
      <c r="B559" s="158"/>
      <c r="C559" s="159"/>
      <c r="D559" s="159"/>
      <c r="E559" s="160"/>
      <c r="F559" s="295" t="s">
        <v>290</v>
      </c>
      <c r="G559" s="295"/>
      <c r="H559" s="295"/>
      <c r="I559" s="295"/>
      <c r="J559" s="159"/>
      <c r="K559" s="160"/>
      <c r="L559" s="159"/>
      <c r="M559" s="159"/>
      <c r="N559" s="159"/>
      <c r="O559" s="159"/>
      <c r="P559" s="159"/>
      <c r="Q559" s="159"/>
      <c r="R559" s="161"/>
      <c r="T559" s="162"/>
      <c r="U559" s="159"/>
      <c r="V559" s="159"/>
      <c r="W559" s="159"/>
      <c r="X559" s="159"/>
      <c r="Y559" s="159"/>
      <c r="Z559" s="159"/>
      <c r="AA559" s="163"/>
      <c r="AT559" s="164" t="s">
        <v>269</v>
      </c>
      <c r="AU559" s="164" t="s">
        <v>90</v>
      </c>
      <c r="AV559" s="157" t="s">
        <v>83</v>
      </c>
      <c r="AW559" s="157" t="s">
        <v>32</v>
      </c>
      <c r="AX559" s="157" t="s">
        <v>75</v>
      </c>
      <c r="AY559" s="164" t="s">
        <v>148</v>
      </c>
    </row>
    <row r="560" spans="2:51" s="165" customFormat="1" ht="22.5" customHeight="1">
      <c r="B560" s="166"/>
      <c r="C560" s="167"/>
      <c r="D560" s="167"/>
      <c r="E560" s="168"/>
      <c r="F560" s="296" t="s">
        <v>292</v>
      </c>
      <c r="G560" s="296"/>
      <c r="H560" s="296"/>
      <c r="I560" s="296"/>
      <c r="J560" s="167"/>
      <c r="K560" s="169">
        <v>9</v>
      </c>
      <c r="L560" s="167"/>
      <c r="M560" s="167"/>
      <c r="N560" s="167"/>
      <c r="O560" s="167"/>
      <c r="P560" s="167"/>
      <c r="Q560" s="167"/>
      <c r="R560" s="170"/>
      <c r="T560" s="171"/>
      <c r="U560" s="167"/>
      <c r="V560" s="167"/>
      <c r="W560" s="167"/>
      <c r="X560" s="167"/>
      <c r="Y560" s="167"/>
      <c r="Z560" s="167"/>
      <c r="AA560" s="172"/>
      <c r="AT560" s="173" t="s">
        <v>269</v>
      </c>
      <c r="AU560" s="173" t="s">
        <v>90</v>
      </c>
      <c r="AV560" s="165" t="s">
        <v>90</v>
      </c>
      <c r="AW560" s="165" t="s">
        <v>32</v>
      </c>
      <c r="AX560" s="165" t="s">
        <v>83</v>
      </c>
      <c r="AY560" s="173" t="s">
        <v>148</v>
      </c>
    </row>
    <row r="561" spans="2:65" s="23" customFormat="1" ht="22.5" customHeight="1">
      <c r="B561" s="146"/>
      <c r="C561" s="147" t="s">
        <v>777</v>
      </c>
      <c r="D561" s="147" t="s">
        <v>149</v>
      </c>
      <c r="E561" s="148" t="s">
        <v>778</v>
      </c>
      <c r="F561" s="291" t="s">
        <v>779</v>
      </c>
      <c r="G561" s="291"/>
      <c r="H561" s="291"/>
      <c r="I561" s="291"/>
      <c r="J561" s="149" t="s">
        <v>172</v>
      </c>
      <c r="K561" s="150">
        <v>9</v>
      </c>
      <c r="L561" s="292"/>
      <c r="M561" s="292"/>
      <c r="N561" s="292">
        <f>ROUND(L561*K561,2)</f>
        <v>0</v>
      </c>
      <c r="O561" s="292"/>
      <c r="P561" s="292"/>
      <c r="Q561" s="292"/>
      <c r="R561" s="151"/>
      <c r="T561" s="152"/>
      <c r="U561" s="34" t="s">
        <v>40</v>
      </c>
      <c r="V561" s="153">
        <v>0.109</v>
      </c>
      <c r="W561" s="153">
        <f>V561*K561</f>
        <v>0.981</v>
      </c>
      <c r="X561" s="153">
        <v>0.001</v>
      </c>
      <c r="Y561" s="153">
        <f>X561*K561</f>
        <v>0.009000000000000001</v>
      </c>
      <c r="Z561" s="153">
        <v>0</v>
      </c>
      <c r="AA561" s="154">
        <f>Z561*K561</f>
        <v>0</v>
      </c>
      <c r="AR561" s="9" t="s">
        <v>147</v>
      </c>
      <c r="AT561" s="9" t="s">
        <v>149</v>
      </c>
      <c r="AU561" s="9" t="s">
        <v>90</v>
      </c>
      <c r="AY561" s="9" t="s">
        <v>148</v>
      </c>
      <c r="BE561" s="155">
        <f>IF(U561="základní",N561,0)</f>
        <v>0</v>
      </c>
      <c r="BF561" s="155">
        <f>IF(U561="snížená",N561,0)</f>
        <v>0</v>
      </c>
      <c r="BG561" s="155">
        <f>IF(U561="zákl. přenesená",N561,0)</f>
        <v>0</v>
      </c>
      <c r="BH561" s="155">
        <f>IF(U561="sníž. přenesená",N561,0)</f>
        <v>0</v>
      </c>
      <c r="BI561" s="155">
        <f>IF(U561="nulová",N561,0)</f>
        <v>0</v>
      </c>
      <c r="BJ561" s="9" t="s">
        <v>83</v>
      </c>
      <c r="BK561" s="155">
        <f>ROUND(L561*K561,2)</f>
        <v>0</v>
      </c>
      <c r="BL561" s="9" t="s">
        <v>147</v>
      </c>
      <c r="BM561" s="9" t="s">
        <v>780</v>
      </c>
    </row>
    <row r="562" spans="2:65" s="23" customFormat="1" ht="39" customHeight="1">
      <c r="B562" s="146"/>
      <c r="C562" s="147" t="s">
        <v>781</v>
      </c>
      <c r="D562" s="147" t="s">
        <v>149</v>
      </c>
      <c r="E562" s="148" t="s">
        <v>782</v>
      </c>
      <c r="F562" s="291" t="s">
        <v>783</v>
      </c>
      <c r="G562" s="291"/>
      <c r="H562" s="291"/>
      <c r="I562" s="291"/>
      <c r="J562" s="149" t="s">
        <v>172</v>
      </c>
      <c r="K562" s="150">
        <v>22.62</v>
      </c>
      <c r="L562" s="292"/>
      <c r="M562" s="292"/>
      <c r="N562" s="292">
        <f>ROUND(L562*K562,2)</f>
        <v>0</v>
      </c>
      <c r="O562" s="292"/>
      <c r="P562" s="292"/>
      <c r="Q562" s="292"/>
      <c r="R562" s="151"/>
      <c r="T562" s="152"/>
      <c r="U562" s="34" t="s">
        <v>40</v>
      </c>
      <c r="V562" s="153">
        <v>0.6050000000000001</v>
      </c>
      <c r="W562" s="153">
        <f>V562*K562</f>
        <v>13.685100000000002</v>
      </c>
      <c r="X562" s="153">
        <v>0.00188</v>
      </c>
      <c r="Y562" s="153">
        <f>X562*K562</f>
        <v>0.042525600000000004</v>
      </c>
      <c r="Z562" s="153">
        <v>0</v>
      </c>
      <c r="AA562" s="154">
        <f>Z562*K562</f>
        <v>0</v>
      </c>
      <c r="AR562" s="9" t="s">
        <v>147</v>
      </c>
      <c r="AT562" s="9" t="s">
        <v>149</v>
      </c>
      <c r="AU562" s="9" t="s">
        <v>90</v>
      </c>
      <c r="AY562" s="9" t="s">
        <v>148</v>
      </c>
      <c r="BE562" s="155">
        <f>IF(U562="základní",N562,0)</f>
        <v>0</v>
      </c>
      <c r="BF562" s="155">
        <f>IF(U562="snížená",N562,0)</f>
        <v>0</v>
      </c>
      <c r="BG562" s="155">
        <f>IF(U562="zákl. přenesená",N562,0)</f>
        <v>0</v>
      </c>
      <c r="BH562" s="155">
        <f>IF(U562="sníž. přenesená",N562,0)</f>
        <v>0</v>
      </c>
      <c r="BI562" s="155">
        <f>IF(U562="nulová",N562,0)</f>
        <v>0</v>
      </c>
      <c r="BJ562" s="9" t="s">
        <v>83</v>
      </c>
      <c r="BK562" s="155">
        <f>ROUND(L562*K562,2)</f>
        <v>0</v>
      </c>
      <c r="BL562" s="9" t="s">
        <v>147</v>
      </c>
      <c r="BM562" s="9" t="s">
        <v>784</v>
      </c>
    </row>
    <row r="563" spans="2:51" s="165" customFormat="1" ht="22.5" customHeight="1">
      <c r="B563" s="166"/>
      <c r="C563" s="167"/>
      <c r="D563" s="167"/>
      <c r="E563" s="168"/>
      <c r="F563" s="300" t="s">
        <v>174</v>
      </c>
      <c r="G563" s="300"/>
      <c r="H563" s="300"/>
      <c r="I563" s="300"/>
      <c r="J563" s="167"/>
      <c r="K563" s="169">
        <v>22.62</v>
      </c>
      <c r="L563" s="167"/>
      <c r="M563" s="167"/>
      <c r="N563" s="167"/>
      <c r="O563" s="167"/>
      <c r="P563" s="167"/>
      <c r="Q563" s="167"/>
      <c r="R563" s="170"/>
      <c r="T563" s="171"/>
      <c r="U563" s="167"/>
      <c r="V563" s="167"/>
      <c r="W563" s="167"/>
      <c r="X563" s="167"/>
      <c r="Y563" s="167"/>
      <c r="Z563" s="167"/>
      <c r="AA563" s="172"/>
      <c r="AT563" s="173" t="s">
        <v>269</v>
      </c>
      <c r="AU563" s="173" t="s">
        <v>90</v>
      </c>
      <c r="AV563" s="165" t="s">
        <v>90</v>
      </c>
      <c r="AW563" s="165" t="s">
        <v>32</v>
      </c>
      <c r="AX563" s="165" t="s">
        <v>83</v>
      </c>
      <c r="AY563" s="173" t="s">
        <v>148</v>
      </c>
    </row>
    <row r="564" spans="2:65" s="23" customFormat="1" ht="22.5" customHeight="1">
      <c r="B564" s="146"/>
      <c r="C564" s="192" t="s">
        <v>785</v>
      </c>
      <c r="D564" s="192" t="s">
        <v>631</v>
      </c>
      <c r="E564" s="193" t="s">
        <v>786</v>
      </c>
      <c r="F564" s="302" t="s">
        <v>787</v>
      </c>
      <c r="G564" s="302"/>
      <c r="H564" s="302"/>
      <c r="I564" s="302"/>
      <c r="J564" s="194" t="s">
        <v>172</v>
      </c>
      <c r="K564" s="195">
        <v>23.072</v>
      </c>
      <c r="L564" s="303"/>
      <c r="M564" s="303"/>
      <c r="N564" s="303">
        <f>ROUND(L564*K564,2)</f>
        <v>0</v>
      </c>
      <c r="O564" s="303"/>
      <c r="P564" s="303"/>
      <c r="Q564" s="303"/>
      <c r="R564" s="151"/>
      <c r="T564" s="152"/>
      <c r="U564" s="34" t="s">
        <v>40</v>
      </c>
      <c r="V564" s="153">
        <v>0</v>
      </c>
      <c r="W564" s="153">
        <f>V564*K564</f>
        <v>0</v>
      </c>
      <c r="X564" s="153">
        <v>0.135</v>
      </c>
      <c r="Y564" s="153">
        <f>X564*K564</f>
        <v>3.11472</v>
      </c>
      <c r="Z564" s="153">
        <v>0</v>
      </c>
      <c r="AA564" s="154">
        <f>Z564*K564</f>
        <v>0</v>
      </c>
      <c r="AR564" s="9" t="s">
        <v>286</v>
      </c>
      <c r="AT564" s="9" t="s">
        <v>631</v>
      </c>
      <c r="AU564" s="9" t="s">
        <v>90</v>
      </c>
      <c r="AY564" s="9" t="s">
        <v>148</v>
      </c>
      <c r="BE564" s="155">
        <f>IF(U564="základní",N564,0)</f>
        <v>0</v>
      </c>
      <c r="BF564" s="155">
        <f>IF(U564="snížená",N564,0)</f>
        <v>0</v>
      </c>
      <c r="BG564" s="155">
        <f>IF(U564="zákl. přenesená",N564,0)</f>
        <v>0</v>
      </c>
      <c r="BH564" s="155">
        <f>IF(U564="sníž. přenesená",N564,0)</f>
        <v>0</v>
      </c>
      <c r="BI564" s="155">
        <f>IF(U564="nulová",N564,0)</f>
        <v>0</v>
      </c>
      <c r="BJ564" s="9" t="s">
        <v>83</v>
      </c>
      <c r="BK564" s="155">
        <f>ROUND(L564*K564,2)</f>
        <v>0</v>
      </c>
      <c r="BL564" s="9" t="s">
        <v>147</v>
      </c>
      <c r="BM564" s="9" t="s">
        <v>788</v>
      </c>
    </row>
    <row r="565" spans="2:51" s="165" customFormat="1" ht="22.5" customHeight="1">
      <c r="B565" s="166"/>
      <c r="C565" s="167"/>
      <c r="D565" s="167"/>
      <c r="E565" s="168"/>
      <c r="F565" s="300" t="s">
        <v>636</v>
      </c>
      <c r="G565" s="300"/>
      <c r="H565" s="300"/>
      <c r="I565" s="300"/>
      <c r="J565" s="167"/>
      <c r="K565" s="169">
        <v>23.072</v>
      </c>
      <c r="L565" s="167"/>
      <c r="M565" s="167"/>
      <c r="N565" s="167"/>
      <c r="O565" s="167"/>
      <c r="P565" s="167"/>
      <c r="Q565" s="167"/>
      <c r="R565" s="170"/>
      <c r="T565" s="171"/>
      <c r="U565" s="167"/>
      <c r="V565" s="167"/>
      <c r="W565" s="167"/>
      <c r="X565" s="167"/>
      <c r="Y565" s="167"/>
      <c r="Z565" s="167"/>
      <c r="AA565" s="172"/>
      <c r="AT565" s="173" t="s">
        <v>269</v>
      </c>
      <c r="AU565" s="173" t="s">
        <v>90</v>
      </c>
      <c r="AV565" s="165" t="s">
        <v>90</v>
      </c>
      <c r="AW565" s="165" t="s">
        <v>32</v>
      </c>
      <c r="AX565" s="165" t="s">
        <v>83</v>
      </c>
      <c r="AY565" s="173" t="s">
        <v>148</v>
      </c>
    </row>
    <row r="566" spans="2:65" s="23" customFormat="1" ht="41.25" customHeight="1">
      <c r="B566" s="146"/>
      <c r="C566" s="147" t="s">
        <v>789</v>
      </c>
      <c r="D566" s="147" t="s">
        <v>149</v>
      </c>
      <c r="E566" s="148" t="s">
        <v>790</v>
      </c>
      <c r="F566" s="291" t="s">
        <v>791</v>
      </c>
      <c r="G566" s="291"/>
      <c r="H566" s="291"/>
      <c r="I566" s="291"/>
      <c r="J566" s="149" t="s">
        <v>172</v>
      </c>
      <c r="K566" s="150">
        <v>9.96</v>
      </c>
      <c r="L566" s="292"/>
      <c r="M566" s="292"/>
      <c r="N566" s="292">
        <f>ROUND(L566*K566,2)</f>
        <v>0</v>
      </c>
      <c r="O566" s="292"/>
      <c r="P566" s="292"/>
      <c r="Q566" s="292"/>
      <c r="R566" s="151"/>
      <c r="T566" s="152"/>
      <c r="U566" s="34" t="s">
        <v>40</v>
      </c>
      <c r="V566" s="153">
        <v>0.6050000000000001</v>
      </c>
      <c r="W566" s="153">
        <f>V566*K566</f>
        <v>6.025800000000001</v>
      </c>
      <c r="X566" s="153">
        <v>0.241005</v>
      </c>
      <c r="Y566" s="153">
        <f>X566*K566</f>
        <v>2.4004098000000003</v>
      </c>
      <c r="Z566" s="153">
        <v>0</v>
      </c>
      <c r="AA566" s="154">
        <f>Z566*K566</f>
        <v>0</v>
      </c>
      <c r="AR566" s="9" t="s">
        <v>147</v>
      </c>
      <c r="AT566" s="9" t="s">
        <v>149</v>
      </c>
      <c r="AU566" s="9" t="s">
        <v>90</v>
      </c>
      <c r="AY566" s="9" t="s">
        <v>148</v>
      </c>
      <c r="BE566" s="155">
        <f>IF(U566="základní",N566,0)</f>
        <v>0</v>
      </c>
      <c r="BF566" s="155">
        <f>IF(U566="snížená",N566,0)</f>
        <v>0</v>
      </c>
      <c r="BG566" s="155">
        <f>IF(U566="zákl. přenesená",N566,0)</f>
        <v>0</v>
      </c>
      <c r="BH566" s="155">
        <f>IF(U566="sníž. přenesená",N566,0)</f>
        <v>0</v>
      </c>
      <c r="BI566" s="155">
        <f>IF(U566="nulová",N566,0)</f>
        <v>0</v>
      </c>
      <c r="BJ566" s="9" t="s">
        <v>83</v>
      </c>
      <c r="BK566" s="155">
        <f>ROUND(L566*K566,2)</f>
        <v>0</v>
      </c>
      <c r="BL566" s="9" t="s">
        <v>147</v>
      </c>
      <c r="BM566" s="9" t="s">
        <v>792</v>
      </c>
    </row>
    <row r="567" spans="2:51" s="165" customFormat="1" ht="22.5" customHeight="1">
      <c r="B567" s="166"/>
      <c r="C567" s="167"/>
      <c r="D567" s="167"/>
      <c r="E567" s="168"/>
      <c r="F567" s="300" t="s">
        <v>793</v>
      </c>
      <c r="G567" s="300"/>
      <c r="H567" s="300"/>
      <c r="I567" s="300"/>
      <c r="J567" s="167"/>
      <c r="K567" s="169">
        <v>9.96</v>
      </c>
      <c r="L567" s="167"/>
      <c r="M567" s="167"/>
      <c r="N567" s="167"/>
      <c r="O567" s="167"/>
      <c r="P567" s="167"/>
      <c r="Q567" s="167"/>
      <c r="R567" s="170"/>
      <c r="T567" s="171"/>
      <c r="U567" s="167"/>
      <c r="V567" s="167"/>
      <c r="W567" s="167"/>
      <c r="X567" s="167"/>
      <c r="Y567" s="167"/>
      <c r="Z567" s="167"/>
      <c r="AA567" s="172"/>
      <c r="AT567" s="173" t="s">
        <v>269</v>
      </c>
      <c r="AU567" s="173" t="s">
        <v>90</v>
      </c>
      <c r="AV567" s="165" t="s">
        <v>90</v>
      </c>
      <c r="AW567" s="165" t="s">
        <v>32</v>
      </c>
      <c r="AX567" s="165" t="s">
        <v>83</v>
      </c>
      <c r="AY567" s="173" t="s">
        <v>148</v>
      </c>
    </row>
    <row r="568" spans="2:65" s="23" customFormat="1" ht="31.5" customHeight="1">
      <c r="B568" s="146"/>
      <c r="C568" s="147" t="s">
        <v>794</v>
      </c>
      <c r="D568" s="147" t="s">
        <v>149</v>
      </c>
      <c r="E568" s="148" t="s">
        <v>795</v>
      </c>
      <c r="F568" s="291" t="s">
        <v>796</v>
      </c>
      <c r="G568" s="291"/>
      <c r="H568" s="291"/>
      <c r="I568" s="291"/>
      <c r="J568" s="149" t="s">
        <v>259</v>
      </c>
      <c r="K568" s="150">
        <v>11</v>
      </c>
      <c r="L568" s="292"/>
      <c r="M568" s="292"/>
      <c r="N568" s="292">
        <f>ROUND(L568*K568,2)</f>
        <v>0</v>
      </c>
      <c r="O568" s="292"/>
      <c r="P568" s="292"/>
      <c r="Q568" s="292"/>
      <c r="R568" s="151"/>
      <c r="T568" s="152"/>
      <c r="U568" s="34" t="s">
        <v>40</v>
      </c>
      <c r="V568" s="153">
        <v>0.754</v>
      </c>
      <c r="W568" s="153">
        <f>V568*K568</f>
        <v>8.294</v>
      </c>
      <c r="X568" s="153">
        <v>0.016975000000000004</v>
      </c>
      <c r="Y568" s="153">
        <f>X568*K568</f>
        <v>0.18672500000000003</v>
      </c>
      <c r="Z568" s="153">
        <v>0</v>
      </c>
      <c r="AA568" s="154">
        <f>Z568*K568</f>
        <v>0</v>
      </c>
      <c r="AR568" s="9" t="s">
        <v>147</v>
      </c>
      <c r="AT568" s="9" t="s">
        <v>149</v>
      </c>
      <c r="AU568" s="9" t="s">
        <v>90</v>
      </c>
      <c r="AY568" s="9" t="s">
        <v>148</v>
      </c>
      <c r="BE568" s="155">
        <f>IF(U568="základní",N568,0)</f>
        <v>0</v>
      </c>
      <c r="BF568" s="155">
        <f>IF(U568="snížená",N568,0)</f>
        <v>0</v>
      </c>
      <c r="BG568" s="155">
        <f>IF(U568="zákl. přenesená",N568,0)</f>
        <v>0</v>
      </c>
      <c r="BH568" s="155">
        <f>IF(U568="sníž. přenesená",N568,0)</f>
        <v>0</v>
      </c>
      <c r="BI568" s="155">
        <f>IF(U568="nulová",N568,0)</f>
        <v>0</v>
      </c>
      <c r="BJ568" s="9" t="s">
        <v>83</v>
      </c>
      <c r="BK568" s="155">
        <f>ROUND(L568*K568,2)</f>
        <v>0</v>
      </c>
      <c r="BL568" s="9" t="s">
        <v>147</v>
      </c>
      <c r="BM568" s="9" t="s">
        <v>797</v>
      </c>
    </row>
    <row r="569" spans="2:51" s="165" customFormat="1" ht="22.5" customHeight="1">
      <c r="B569" s="166"/>
      <c r="C569" s="167"/>
      <c r="D569" s="167"/>
      <c r="E569" s="168"/>
      <c r="F569" s="300" t="s">
        <v>798</v>
      </c>
      <c r="G569" s="300"/>
      <c r="H569" s="300"/>
      <c r="I569" s="300"/>
      <c r="J569" s="167"/>
      <c r="K569" s="169">
        <v>11</v>
      </c>
      <c r="L569" s="167"/>
      <c r="M569" s="167"/>
      <c r="N569" s="167"/>
      <c r="O569" s="167"/>
      <c r="P569" s="167"/>
      <c r="Q569" s="167"/>
      <c r="R569" s="170"/>
      <c r="T569" s="171"/>
      <c r="U569" s="167"/>
      <c r="V569" s="167"/>
      <c r="W569" s="167"/>
      <c r="X569" s="167"/>
      <c r="Y569" s="167"/>
      <c r="Z569" s="167"/>
      <c r="AA569" s="172"/>
      <c r="AT569" s="173" t="s">
        <v>269</v>
      </c>
      <c r="AU569" s="173" t="s">
        <v>90</v>
      </c>
      <c r="AV569" s="165" t="s">
        <v>90</v>
      </c>
      <c r="AW569" s="165" t="s">
        <v>32</v>
      </c>
      <c r="AX569" s="165" t="s">
        <v>83</v>
      </c>
      <c r="AY569" s="173" t="s">
        <v>148</v>
      </c>
    </row>
    <row r="570" spans="2:65" s="23" customFormat="1" ht="27" customHeight="1">
      <c r="B570" s="146"/>
      <c r="C570" s="192" t="s">
        <v>799</v>
      </c>
      <c r="D570" s="192" t="s">
        <v>631</v>
      </c>
      <c r="E570" s="193" t="s">
        <v>800</v>
      </c>
      <c r="F570" s="302" t="s">
        <v>801</v>
      </c>
      <c r="G570" s="302"/>
      <c r="H570" s="302"/>
      <c r="I570" s="302"/>
      <c r="J570" s="194" t="s">
        <v>259</v>
      </c>
      <c r="K570" s="195">
        <v>7</v>
      </c>
      <c r="L570" s="303"/>
      <c r="M570" s="303"/>
      <c r="N570" s="303">
        <f>ROUND(L570*K570,2)</f>
        <v>0</v>
      </c>
      <c r="O570" s="303"/>
      <c r="P570" s="303"/>
      <c r="Q570" s="303"/>
      <c r="R570" s="151"/>
      <c r="T570" s="152"/>
      <c r="U570" s="34" t="s">
        <v>40</v>
      </c>
      <c r="V570" s="153">
        <v>0</v>
      </c>
      <c r="W570" s="153">
        <f>V570*K570</f>
        <v>0</v>
      </c>
      <c r="X570" s="153">
        <v>0.011</v>
      </c>
      <c r="Y570" s="153">
        <f>X570*K570</f>
        <v>0.077</v>
      </c>
      <c r="Z570" s="153">
        <v>0</v>
      </c>
      <c r="AA570" s="154">
        <f>Z570*K570</f>
        <v>0</v>
      </c>
      <c r="AR570" s="9" t="s">
        <v>286</v>
      </c>
      <c r="AT570" s="9" t="s">
        <v>631</v>
      </c>
      <c r="AU570" s="9" t="s">
        <v>90</v>
      </c>
      <c r="AY570" s="9" t="s">
        <v>148</v>
      </c>
      <c r="BE570" s="155">
        <f>IF(U570="základní",N570,0)</f>
        <v>0</v>
      </c>
      <c r="BF570" s="155">
        <f>IF(U570="snížená",N570,0)</f>
        <v>0</v>
      </c>
      <c r="BG570" s="155">
        <f>IF(U570="zákl. přenesená",N570,0)</f>
        <v>0</v>
      </c>
      <c r="BH570" s="155">
        <f>IF(U570="sníž. přenesená",N570,0)</f>
        <v>0</v>
      </c>
      <c r="BI570" s="155">
        <f>IF(U570="nulová",N570,0)</f>
        <v>0</v>
      </c>
      <c r="BJ570" s="9" t="s">
        <v>83</v>
      </c>
      <c r="BK570" s="155">
        <f>ROUND(L570*K570,2)</f>
        <v>0</v>
      </c>
      <c r="BL570" s="9" t="s">
        <v>147</v>
      </c>
      <c r="BM570" s="9" t="s">
        <v>802</v>
      </c>
    </row>
    <row r="571" spans="2:51" s="165" customFormat="1" ht="22.5" customHeight="1">
      <c r="B571" s="166"/>
      <c r="C571" s="167"/>
      <c r="D571" s="167"/>
      <c r="E571" s="168"/>
      <c r="F571" s="300" t="s">
        <v>803</v>
      </c>
      <c r="G571" s="300"/>
      <c r="H571" s="300"/>
      <c r="I571" s="300"/>
      <c r="J571" s="167"/>
      <c r="K571" s="169">
        <v>7</v>
      </c>
      <c r="L571" s="167"/>
      <c r="M571" s="167"/>
      <c r="N571" s="167"/>
      <c r="O571" s="167"/>
      <c r="P571" s="167"/>
      <c r="Q571" s="167"/>
      <c r="R571" s="170"/>
      <c r="T571" s="171"/>
      <c r="U571" s="167"/>
      <c r="V571" s="167"/>
      <c r="W571" s="167"/>
      <c r="X571" s="167"/>
      <c r="Y571" s="167"/>
      <c r="Z571" s="167"/>
      <c r="AA571" s="172"/>
      <c r="AT571" s="173" t="s">
        <v>269</v>
      </c>
      <c r="AU571" s="173" t="s">
        <v>90</v>
      </c>
      <c r="AV571" s="165" t="s">
        <v>90</v>
      </c>
      <c r="AW571" s="165" t="s">
        <v>32</v>
      </c>
      <c r="AX571" s="165" t="s">
        <v>83</v>
      </c>
      <c r="AY571" s="173" t="s">
        <v>148</v>
      </c>
    </row>
    <row r="572" spans="2:65" s="23" customFormat="1" ht="30" customHeight="1">
      <c r="B572" s="146"/>
      <c r="C572" s="192" t="s">
        <v>804</v>
      </c>
      <c r="D572" s="192" t="s">
        <v>631</v>
      </c>
      <c r="E572" s="193" t="s">
        <v>805</v>
      </c>
      <c r="F572" s="302" t="s">
        <v>806</v>
      </c>
      <c r="G572" s="302"/>
      <c r="H572" s="302"/>
      <c r="I572" s="302"/>
      <c r="J572" s="194" t="s">
        <v>259</v>
      </c>
      <c r="K572" s="195">
        <v>4</v>
      </c>
      <c r="L572" s="303"/>
      <c r="M572" s="303"/>
      <c r="N572" s="303">
        <f>ROUND(L572*K572,2)</f>
        <v>0</v>
      </c>
      <c r="O572" s="303"/>
      <c r="P572" s="303"/>
      <c r="Q572" s="303"/>
      <c r="R572" s="151"/>
      <c r="T572" s="152"/>
      <c r="U572" s="34" t="s">
        <v>40</v>
      </c>
      <c r="V572" s="153">
        <v>0</v>
      </c>
      <c r="W572" s="153">
        <f>V572*K572</f>
        <v>0</v>
      </c>
      <c r="X572" s="153">
        <v>0.011200000000000002</v>
      </c>
      <c r="Y572" s="153">
        <f>X572*K572</f>
        <v>0.044800000000000006</v>
      </c>
      <c r="Z572" s="153">
        <v>0</v>
      </c>
      <c r="AA572" s="154">
        <f>Z572*K572</f>
        <v>0</v>
      </c>
      <c r="AR572" s="9" t="s">
        <v>286</v>
      </c>
      <c r="AT572" s="9" t="s">
        <v>631</v>
      </c>
      <c r="AU572" s="9" t="s">
        <v>90</v>
      </c>
      <c r="AY572" s="9" t="s">
        <v>148</v>
      </c>
      <c r="BE572" s="155">
        <f>IF(U572="základní",N572,0)</f>
        <v>0</v>
      </c>
      <c r="BF572" s="155">
        <f>IF(U572="snížená",N572,0)</f>
        <v>0</v>
      </c>
      <c r="BG572" s="155">
        <f>IF(U572="zákl. přenesená",N572,0)</f>
        <v>0</v>
      </c>
      <c r="BH572" s="155">
        <f>IF(U572="sníž. přenesená",N572,0)</f>
        <v>0</v>
      </c>
      <c r="BI572" s="155">
        <f>IF(U572="nulová",N572,0)</f>
        <v>0</v>
      </c>
      <c r="BJ572" s="9" t="s">
        <v>83</v>
      </c>
      <c r="BK572" s="155">
        <f>ROUND(L572*K572,2)</f>
        <v>0</v>
      </c>
      <c r="BL572" s="9" t="s">
        <v>147</v>
      </c>
      <c r="BM572" s="9" t="s">
        <v>807</v>
      </c>
    </row>
    <row r="573" spans="2:51" s="165" customFormat="1" ht="22.5" customHeight="1">
      <c r="B573" s="166"/>
      <c r="C573" s="167"/>
      <c r="D573" s="167"/>
      <c r="E573" s="168"/>
      <c r="F573" s="300" t="s">
        <v>808</v>
      </c>
      <c r="G573" s="300"/>
      <c r="H573" s="300"/>
      <c r="I573" s="300"/>
      <c r="J573" s="167"/>
      <c r="K573" s="169">
        <v>4</v>
      </c>
      <c r="L573" s="167"/>
      <c r="M573" s="167"/>
      <c r="N573" s="167"/>
      <c r="O573" s="167"/>
      <c r="P573" s="167"/>
      <c r="Q573" s="167"/>
      <c r="R573" s="170"/>
      <c r="T573" s="171"/>
      <c r="U573" s="167"/>
      <c r="V573" s="167"/>
      <c r="W573" s="167"/>
      <c r="X573" s="167"/>
      <c r="Y573" s="167"/>
      <c r="Z573" s="167"/>
      <c r="AA573" s="172"/>
      <c r="AT573" s="173" t="s">
        <v>269</v>
      </c>
      <c r="AU573" s="173" t="s">
        <v>90</v>
      </c>
      <c r="AV573" s="165" t="s">
        <v>90</v>
      </c>
      <c r="AW573" s="165" t="s">
        <v>32</v>
      </c>
      <c r="AX573" s="165" t="s">
        <v>83</v>
      </c>
      <c r="AY573" s="173" t="s">
        <v>148</v>
      </c>
    </row>
    <row r="574" spans="2:63" s="134" customFormat="1" ht="29.25" customHeight="1">
      <c r="B574" s="135"/>
      <c r="C574" s="136"/>
      <c r="D574" s="145" t="s">
        <v>229</v>
      </c>
      <c r="E574" s="145"/>
      <c r="F574" s="145"/>
      <c r="G574" s="145"/>
      <c r="H574" s="145"/>
      <c r="I574" s="145"/>
      <c r="J574" s="145"/>
      <c r="K574" s="145"/>
      <c r="L574" s="145"/>
      <c r="M574" s="145"/>
      <c r="N574" s="290">
        <f>BK574</f>
        <v>0</v>
      </c>
      <c r="O574" s="290"/>
      <c r="P574" s="290"/>
      <c r="Q574" s="290"/>
      <c r="R574" s="138"/>
      <c r="T574" s="139"/>
      <c r="U574" s="136"/>
      <c r="V574" s="136"/>
      <c r="W574" s="140">
        <f>SUM(W575:W642)</f>
        <v>427.65857800000003</v>
      </c>
      <c r="X574" s="136"/>
      <c r="Y574" s="140">
        <f>SUM(Y575:Y642)</f>
        <v>0.0491298935</v>
      </c>
      <c r="Z574" s="136"/>
      <c r="AA574" s="141">
        <f>SUM(AA575:AA642)</f>
        <v>24.553057999999996</v>
      </c>
      <c r="AR574" s="142" t="s">
        <v>83</v>
      </c>
      <c r="AT574" s="143" t="s">
        <v>74</v>
      </c>
      <c r="AU574" s="143" t="s">
        <v>83</v>
      </c>
      <c r="AY574" s="142" t="s">
        <v>148</v>
      </c>
      <c r="BK574" s="144">
        <f>SUM(BK575:BK642)</f>
        <v>0</v>
      </c>
    </row>
    <row r="575" spans="2:65" s="23" customFormat="1" ht="39" customHeight="1">
      <c r="B575" s="146"/>
      <c r="C575" s="147" t="s">
        <v>809</v>
      </c>
      <c r="D575" s="147" t="s">
        <v>149</v>
      </c>
      <c r="E575" s="148" t="s">
        <v>810</v>
      </c>
      <c r="F575" s="291" t="s">
        <v>811</v>
      </c>
      <c r="G575" s="291"/>
      <c r="H575" s="291"/>
      <c r="I575" s="291"/>
      <c r="J575" s="149" t="s">
        <v>266</v>
      </c>
      <c r="K575" s="150">
        <v>27.76</v>
      </c>
      <c r="L575" s="292"/>
      <c r="M575" s="292"/>
      <c r="N575" s="292">
        <f>ROUND(L575*K575,2)</f>
        <v>0</v>
      </c>
      <c r="O575" s="292"/>
      <c r="P575" s="292"/>
      <c r="Q575" s="292"/>
      <c r="R575" s="151"/>
      <c r="T575" s="152"/>
      <c r="U575" s="34" t="s">
        <v>40</v>
      </c>
      <c r="V575" s="153">
        <v>3.292</v>
      </c>
      <c r="W575" s="153">
        <f>V575*K575</f>
        <v>91.38592</v>
      </c>
      <c r="X575" s="153">
        <v>0</v>
      </c>
      <c r="Y575" s="153">
        <f>X575*K575</f>
        <v>0</v>
      </c>
      <c r="Z575" s="153">
        <v>0</v>
      </c>
      <c r="AA575" s="154">
        <f>Z575*K575</f>
        <v>0</v>
      </c>
      <c r="AR575" s="9" t="s">
        <v>147</v>
      </c>
      <c r="AT575" s="9" t="s">
        <v>149</v>
      </c>
      <c r="AU575" s="9" t="s">
        <v>90</v>
      </c>
      <c r="AY575" s="9" t="s">
        <v>148</v>
      </c>
      <c r="BE575" s="155">
        <f>IF(U575="základní",N575,0)</f>
        <v>0</v>
      </c>
      <c r="BF575" s="155">
        <f>IF(U575="snížená",N575,0)</f>
        <v>0</v>
      </c>
      <c r="BG575" s="155">
        <f>IF(U575="zákl. přenesená",N575,0)</f>
        <v>0</v>
      </c>
      <c r="BH575" s="155">
        <f>IF(U575="sníž. přenesená",N575,0)</f>
        <v>0</v>
      </c>
      <c r="BI575" s="155">
        <f>IF(U575="nulová",N575,0)</f>
        <v>0</v>
      </c>
      <c r="BJ575" s="9" t="s">
        <v>83</v>
      </c>
      <c r="BK575" s="155">
        <f>ROUND(L575*K575,2)</f>
        <v>0</v>
      </c>
      <c r="BL575" s="9" t="s">
        <v>147</v>
      </c>
      <c r="BM575" s="9" t="s">
        <v>812</v>
      </c>
    </row>
    <row r="576" spans="2:51" s="157" customFormat="1" ht="22.5" customHeight="1">
      <c r="B576" s="158"/>
      <c r="C576" s="159"/>
      <c r="D576" s="159"/>
      <c r="E576" s="160"/>
      <c r="F576" s="295" t="s">
        <v>275</v>
      </c>
      <c r="G576" s="295"/>
      <c r="H576" s="295"/>
      <c r="I576" s="295"/>
      <c r="J576" s="159"/>
      <c r="K576" s="160"/>
      <c r="L576" s="159"/>
      <c r="M576" s="159"/>
      <c r="N576" s="159"/>
      <c r="O576" s="159"/>
      <c r="P576" s="159"/>
      <c r="Q576" s="159"/>
      <c r="R576" s="161"/>
      <c r="T576" s="162"/>
      <c r="U576" s="159"/>
      <c r="V576" s="159"/>
      <c r="W576" s="159"/>
      <c r="X576" s="159"/>
      <c r="Y576" s="159"/>
      <c r="Z576" s="159"/>
      <c r="AA576" s="163"/>
      <c r="AT576" s="164" t="s">
        <v>269</v>
      </c>
      <c r="AU576" s="164" t="s">
        <v>90</v>
      </c>
      <c r="AV576" s="157" t="s">
        <v>83</v>
      </c>
      <c r="AW576" s="157" t="s">
        <v>32</v>
      </c>
      <c r="AX576" s="157" t="s">
        <v>75</v>
      </c>
      <c r="AY576" s="164" t="s">
        <v>148</v>
      </c>
    </row>
    <row r="577" spans="2:51" s="165" customFormat="1" ht="22.5" customHeight="1">
      <c r="B577" s="166"/>
      <c r="C577" s="167"/>
      <c r="D577" s="167"/>
      <c r="E577" s="168"/>
      <c r="F577" s="296" t="s">
        <v>276</v>
      </c>
      <c r="G577" s="296"/>
      <c r="H577" s="296"/>
      <c r="I577" s="296"/>
      <c r="J577" s="167"/>
      <c r="K577" s="169">
        <v>27.76</v>
      </c>
      <c r="L577" s="167"/>
      <c r="M577" s="167"/>
      <c r="N577" s="167"/>
      <c r="O577" s="167"/>
      <c r="P577" s="167"/>
      <c r="Q577" s="167"/>
      <c r="R577" s="170"/>
      <c r="T577" s="171"/>
      <c r="U577" s="167"/>
      <c r="V577" s="167"/>
      <c r="W577" s="167"/>
      <c r="X577" s="167"/>
      <c r="Y577" s="167"/>
      <c r="Z577" s="167"/>
      <c r="AA577" s="172"/>
      <c r="AT577" s="173" t="s">
        <v>269</v>
      </c>
      <c r="AU577" s="173" t="s">
        <v>90</v>
      </c>
      <c r="AV577" s="165" t="s">
        <v>90</v>
      </c>
      <c r="AW577" s="165" t="s">
        <v>32</v>
      </c>
      <c r="AX577" s="165" t="s">
        <v>75</v>
      </c>
      <c r="AY577" s="173" t="s">
        <v>148</v>
      </c>
    </row>
    <row r="578" spans="2:51" s="183" customFormat="1" ht="22.5" customHeight="1">
      <c r="B578" s="184"/>
      <c r="C578" s="185"/>
      <c r="D578" s="185"/>
      <c r="E578" s="186" t="s">
        <v>280</v>
      </c>
      <c r="F578" s="299" t="s">
        <v>281</v>
      </c>
      <c r="G578" s="299"/>
      <c r="H578" s="299"/>
      <c r="I578" s="299"/>
      <c r="J578" s="185"/>
      <c r="K578" s="187">
        <v>27.76</v>
      </c>
      <c r="L578" s="185"/>
      <c r="M578" s="185"/>
      <c r="N578" s="185"/>
      <c r="O578" s="185"/>
      <c r="P578" s="185"/>
      <c r="Q578" s="185"/>
      <c r="R578" s="188"/>
      <c r="T578" s="189"/>
      <c r="U578" s="185"/>
      <c r="V578" s="185"/>
      <c r="W578" s="185"/>
      <c r="X578" s="185"/>
      <c r="Y578" s="185"/>
      <c r="Z578" s="185"/>
      <c r="AA578" s="190"/>
      <c r="AT578" s="191" t="s">
        <v>269</v>
      </c>
      <c r="AU578" s="191" t="s">
        <v>90</v>
      </c>
      <c r="AV578" s="183" t="s">
        <v>147</v>
      </c>
      <c r="AW578" s="183" t="s">
        <v>32</v>
      </c>
      <c r="AX578" s="183" t="s">
        <v>83</v>
      </c>
      <c r="AY578" s="191" t="s">
        <v>148</v>
      </c>
    </row>
    <row r="579" spans="2:65" s="23" customFormat="1" ht="44.25" customHeight="1">
      <c r="B579" s="146"/>
      <c r="C579" s="147" t="s">
        <v>813</v>
      </c>
      <c r="D579" s="147" t="s">
        <v>149</v>
      </c>
      <c r="E579" s="148" t="s">
        <v>814</v>
      </c>
      <c r="F579" s="291" t="s">
        <v>815</v>
      </c>
      <c r="G579" s="291"/>
      <c r="H579" s="291"/>
      <c r="I579" s="291"/>
      <c r="J579" s="149" t="s">
        <v>172</v>
      </c>
      <c r="K579" s="150">
        <v>457</v>
      </c>
      <c r="L579" s="292"/>
      <c r="M579" s="292"/>
      <c r="N579" s="292">
        <f>ROUND(L579*K579,2)</f>
        <v>0</v>
      </c>
      <c r="O579" s="292"/>
      <c r="P579" s="292"/>
      <c r="Q579" s="292"/>
      <c r="R579" s="151"/>
      <c r="T579" s="152"/>
      <c r="U579" s="34" t="s">
        <v>40</v>
      </c>
      <c r="V579" s="153">
        <v>0.162</v>
      </c>
      <c r="W579" s="153">
        <f>V579*K579</f>
        <v>74.034</v>
      </c>
      <c r="X579" s="153">
        <v>0</v>
      </c>
      <c r="Y579" s="153">
        <f>X579*K579</f>
        <v>0</v>
      </c>
      <c r="Z579" s="153">
        <v>0</v>
      </c>
      <c r="AA579" s="154">
        <f>Z579*K579</f>
        <v>0</v>
      </c>
      <c r="AR579" s="9" t="s">
        <v>147</v>
      </c>
      <c r="AT579" s="9" t="s">
        <v>149</v>
      </c>
      <c r="AU579" s="9" t="s">
        <v>90</v>
      </c>
      <c r="AY579" s="9" t="s">
        <v>148</v>
      </c>
      <c r="BE579" s="155">
        <f>IF(U579="základní",N579,0)</f>
        <v>0</v>
      </c>
      <c r="BF579" s="155">
        <f>IF(U579="snížená",N579,0)</f>
        <v>0</v>
      </c>
      <c r="BG579" s="155">
        <f>IF(U579="zákl. přenesená",N579,0)</f>
        <v>0</v>
      </c>
      <c r="BH579" s="155">
        <f>IF(U579="sníž. přenesená",N579,0)</f>
        <v>0</v>
      </c>
      <c r="BI579" s="155">
        <f>IF(U579="nulová",N579,0)</f>
        <v>0</v>
      </c>
      <c r="BJ579" s="9" t="s">
        <v>83</v>
      </c>
      <c r="BK579" s="155">
        <f>ROUND(L579*K579,2)</f>
        <v>0</v>
      </c>
      <c r="BL579" s="9" t="s">
        <v>147</v>
      </c>
      <c r="BM579" s="9" t="s">
        <v>816</v>
      </c>
    </row>
    <row r="580" spans="2:51" s="165" customFormat="1" ht="22.5" customHeight="1">
      <c r="B580" s="166"/>
      <c r="C580" s="167"/>
      <c r="D580" s="167"/>
      <c r="E580" s="168"/>
      <c r="F580" s="300" t="s">
        <v>817</v>
      </c>
      <c r="G580" s="300"/>
      <c r="H580" s="300"/>
      <c r="I580" s="300"/>
      <c r="J580" s="167"/>
      <c r="K580" s="169">
        <v>120</v>
      </c>
      <c r="L580" s="167"/>
      <c r="M580" s="167"/>
      <c r="N580" s="167"/>
      <c r="O580" s="167"/>
      <c r="P580" s="167"/>
      <c r="Q580" s="167"/>
      <c r="R580" s="170"/>
      <c r="T580" s="171"/>
      <c r="U580" s="167"/>
      <c r="V580" s="167"/>
      <c r="W580" s="167"/>
      <c r="X580" s="167"/>
      <c r="Y580" s="167"/>
      <c r="Z580" s="167"/>
      <c r="AA580" s="172"/>
      <c r="AT580" s="173" t="s">
        <v>269</v>
      </c>
      <c r="AU580" s="173" t="s">
        <v>90</v>
      </c>
      <c r="AV580" s="165" t="s">
        <v>90</v>
      </c>
      <c r="AW580" s="165" t="s">
        <v>32</v>
      </c>
      <c r="AX580" s="165" t="s">
        <v>75</v>
      </c>
      <c r="AY580" s="173" t="s">
        <v>148</v>
      </c>
    </row>
    <row r="581" spans="2:51" s="165" customFormat="1" ht="22.5" customHeight="1">
      <c r="B581" s="166"/>
      <c r="C581" s="167"/>
      <c r="D581" s="167"/>
      <c r="E581" s="168"/>
      <c r="F581" s="296" t="s">
        <v>818</v>
      </c>
      <c r="G581" s="296"/>
      <c r="H581" s="296"/>
      <c r="I581" s="296"/>
      <c r="J581" s="167"/>
      <c r="K581" s="169">
        <v>266</v>
      </c>
      <c r="L581" s="167"/>
      <c r="M581" s="167"/>
      <c r="N581" s="167"/>
      <c r="O581" s="167"/>
      <c r="P581" s="167"/>
      <c r="Q581" s="167"/>
      <c r="R581" s="170"/>
      <c r="T581" s="171"/>
      <c r="U581" s="167"/>
      <c r="V581" s="167"/>
      <c r="W581" s="167"/>
      <c r="X581" s="167"/>
      <c r="Y581" s="167"/>
      <c r="Z581" s="167"/>
      <c r="AA581" s="172"/>
      <c r="AT581" s="173" t="s">
        <v>269</v>
      </c>
      <c r="AU581" s="173" t="s">
        <v>90</v>
      </c>
      <c r="AV581" s="165" t="s">
        <v>90</v>
      </c>
      <c r="AW581" s="165" t="s">
        <v>32</v>
      </c>
      <c r="AX581" s="165" t="s">
        <v>75</v>
      </c>
      <c r="AY581" s="173" t="s">
        <v>148</v>
      </c>
    </row>
    <row r="582" spans="2:51" s="165" customFormat="1" ht="22.5" customHeight="1">
      <c r="B582" s="166"/>
      <c r="C582" s="167"/>
      <c r="D582" s="167"/>
      <c r="E582" s="168"/>
      <c r="F582" s="296" t="s">
        <v>819</v>
      </c>
      <c r="G582" s="296"/>
      <c r="H582" s="296"/>
      <c r="I582" s="296"/>
      <c r="J582" s="167"/>
      <c r="K582" s="169">
        <v>71</v>
      </c>
      <c r="L582" s="167"/>
      <c r="M582" s="167"/>
      <c r="N582" s="167"/>
      <c r="O582" s="167"/>
      <c r="P582" s="167"/>
      <c r="Q582" s="167"/>
      <c r="R582" s="170"/>
      <c r="T582" s="171"/>
      <c r="U582" s="167"/>
      <c r="V582" s="167"/>
      <c r="W582" s="167"/>
      <c r="X582" s="167"/>
      <c r="Y582" s="167"/>
      <c r="Z582" s="167"/>
      <c r="AA582" s="172"/>
      <c r="AT582" s="173" t="s">
        <v>269</v>
      </c>
      <c r="AU582" s="173" t="s">
        <v>90</v>
      </c>
      <c r="AV582" s="165" t="s">
        <v>90</v>
      </c>
      <c r="AW582" s="165" t="s">
        <v>32</v>
      </c>
      <c r="AX582" s="165" t="s">
        <v>75</v>
      </c>
      <c r="AY582" s="173" t="s">
        <v>148</v>
      </c>
    </row>
    <row r="583" spans="2:51" s="183" customFormat="1" ht="22.5" customHeight="1">
      <c r="B583" s="184"/>
      <c r="C583" s="185"/>
      <c r="D583" s="185"/>
      <c r="E583" s="186" t="s">
        <v>180</v>
      </c>
      <c r="F583" s="299" t="s">
        <v>281</v>
      </c>
      <c r="G583" s="299"/>
      <c r="H583" s="299"/>
      <c r="I583" s="299"/>
      <c r="J583" s="185"/>
      <c r="K583" s="187">
        <v>457</v>
      </c>
      <c r="L583" s="185"/>
      <c r="M583" s="185"/>
      <c r="N583" s="185"/>
      <c r="O583" s="185"/>
      <c r="P583" s="185"/>
      <c r="Q583" s="185"/>
      <c r="R583" s="188"/>
      <c r="T583" s="189"/>
      <c r="U583" s="185"/>
      <c r="V583" s="185"/>
      <c r="W583" s="185"/>
      <c r="X583" s="185"/>
      <c r="Y583" s="185"/>
      <c r="Z583" s="185"/>
      <c r="AA583" s="190"/>
      <c r="AT583" s="191" t="s">
        <v>269</v>
      </c>
      <c r="AU583" s="191" t="s">
        <v>90</v>
      </c>
      <c r="AV583" s="183" t="s">
        <v>147</v>
      </c>
      <c r="AW583" s="183" t="s">
        <v>32</v>
      </c>
      <c r="AX583" s="183" t="s">
        <v>83</v>
      </c>
      <c r="AY583" s="191" t="s">
        <v>148</v>
      </c>
    </row>
    <row r="584" spans="2:65" s="23" customFormat="1" ht="44.25" customHeight="1">
      <c r="B584" s="146"/>
      <c r="C584" s="147" t="s">
        <v>820</v>
      </c>
      <c r="D584" s="147" t="s">
        <v>149</v>
      </c>
      <c r="E584" s="148" t="s">
        <v>821</v>
      </c>
      <c r="F584" s="291" t="s">
        <v>822</v>
      </c>
      <c r="G584" s="291"/>
      <c r="H584" s="291"/>
      <c r="I584" s="291"/>
      <c r="J584" s="149" t="s">
        <v>172</v>
      </c>
      <c r="K584" s="150">
        <v>41130</v>
      </c>
      <c r="L584" s="292"/>
      <c r="M584" s="292"/>
      <c r="N584" s="292">
        <f>ROUND(L584*K584,2)</f>
        <v>0</v>
      </c>
      <c r="O584" s="292"/>
      <c r="P584" s="292"/>
      <c r="Q584" s="292"/>
      <c r="R584" s="151"/>
      <c r="T584" s="152"/>
      <c r="U584" s="34" t="s">
        <v>40</v>
      </c>
      <c r="V584" s="153">
        <v>0</v>
      </c>
      <c r="W584" s="153">
        <f>V584*K584</f>
        <v>0</v>
      </c>
      <c r="X584" s="153">
        <v>0</v>
      </c>
      <c r="Y584" s="153">
        <f>X584*K584</f>
        <v>0</v>
      </c>
      <c r="Z584" s="153">
        <v>0</v>
      </c>
      <c r="AA584" s="154">
        <f>Z584*K584</f>
        <v>0</v>
      </c>
      <c r="AR584" s="9" t="s">
        <v>147</v>
      </c>
      <c r="AT584" s="9" t="s">
        <v>149</v>
      </c>
      <c r="AU584" s="9" t="s">
        <v>90</v>
      </c>
      <c r="AY584" s="9" t="s">
        <v>148</v>
      </c>
      <c r="BE584" s="155">
        <f>IF(U584="základní",N584,0)</f>
        <v>0</v>
      </c>
      <c r="BF584" s="155">
        <f>IF(U584="snížená",N584,0)</f>
        <v>0</v>
      </c>
      <c r="BG584" s="155">
        <f>IF(U584="zákl. přenesená",N584,0)</f>
        <v>0</v>
      </c>
      <c r="BH584" s="155">
        <f>IF(U584="sníž. přenesená",N584,0)</f>
        <v>0</v>
      </c>
      <c r="BI584" s="155">
        <f>IF(U584="nulová",N584,0)</f>
        <v>0</v>
      </c>
      <c r="BJ584" s="9" t="s">
        <v>83</v>
      </c>
      <c r="BK584" s="155">
        <f>ROUND(L584*K584,2)</f>
        <v>0</v>
      </c>
      <c r="BL584" s="9" t="s">
        <v>147</v>
      </c>
      <c r="BM584" s="9" t="s">
        <v>823</v>
      </c>
    </row>
    <row r="585" spans="2:51" s="165" customFormat="1" ht="22.5" customHeight="1">
      <c r="B585" s="166"/>
      <c r="C585" s="167"/>
      <c r="D585" s="167"/>
      <c r="E585" s="168"/>
      <c r="F585" s="300" t="s">
        <v>824</v>
      </c>
      <c r="G585" s="300"/>
      <c r="H585" s="300"/>
      <c r="I585" s="300"/>
      <c r="J585" s="167"/>
      <c r="K585" s="169">
        <v>41130</v>
      </c>
      <c r="L585" s="167"/>
      <c r="M585" s="167"/>
      <c r="N585" s="167"/>
      <c r="O585" s="167"/>
      <c r="P585" s="167"/>
      <c r="Q585" s="167"/>
      <c r="R585" s="170"/>
      <c r="T585" s="171"/>
      <c r="U585" s="167"/>
      <c r="V585" s="167"/>
      <c r="W585" s="167"/>
      <c r="X585" s="167"/>
      <c r="Y585" s="167"/>
      <c r="Z585" s="167"/>
      <c r="AA585" s="172"/>
      <c r="AT585" s="173" t="s">
        <v>269</v>
      </c>
      <c r="AU585" s="173" t="s">
        <v>90</v>
      </c>
      <c r="AV585" s="165" t="s">
        <v>90</v>
      </c>
      <c r="AW585" s="165" t="s">
        <v>32</v>
      </c>
      <c r="AX585" s="165" t="s">
        <v>83</v>
      </c>
      <c r="AY585" s="173" t="s">
        <v>148</v>
      </c>
    </row>
    <row r="586" spans="2:65" s="23" customFormat="1" ht="44.25" customHeight="1">
      <c r="B586" s="146"/>
      <c r="C586" s="147" t="s">
        <v>825</v>
      </c>
      <c r="D586" s="147" t="s">
        <v>149</v>
      </c>
      <c r="E586" s="148" t="s">
        <v>826</v>
      </c>
      <c r="F586" s="291" t="s">
        <v>827</v>
      </c>
      <c r="G586" s="291"/>
      <c r="H586" s="291"/>
      <c r="I586" s="291"/>
      <c r="J586" s="149" t="s">
        <v>172</v>
      </c>
      <c r="K586" s="150">
        <v>457</v>
      </c>
      <c r="L586" s="292"/>
      <c r="M586" s="292"/>
      <c r="N586" s="292">
        <f>ROUND(L586*K586,2)</f>
        <v>0</v>
      </c>
      <c r="O586" s="292"/>
      <c r="P586" s="292"/>
      <c r="Q586" s="292"/>
      <c r="R586" s="151"/>
      <c r="T586" s="152"/>
      <c r="U586" s="34" t="s">
        <v>40</v>
      </c>
      <c r="V586" s="153">
        <v>0.10200000000000001</v>
      </c>
      <c r="W586" s="153">
        <f>V586*K586</f>
        <v>46.614000000000004</v>
      </c>
      <c r="X586" s="153">
        <v>0</v>
      </c>
      <c r="Y586" s="153">
        <f>X586*K586</f>
        <v>0</v>
      </c>
      <c r="Z586" s="153">
        <v>0</v>
      </c>
      <c r="AA586" s="154">
        <f>Z586*K586</f>
        <v>0</v>
      </c>
      <c r="AR586" s="9" t="s">
        <v>147</v>
      </c>
      <c r="AT586" s="9" t="s">
        <v>149</v>
      </c>
      <c r="AU586" s="9" t="s">
        <v>90</v>
      </c>
      <c r="AY586" s="9" t="s">
        <v>148</v>
      </c>
      <c r="BE586" s="155">
        <f>IF(U586="základní",N586,0)</f>
        <v>0</v>
      </c>
      <c r="BF586" s="155">
        <f>IF(U586="snížená",N586,0)</f>
        <v>0</v>
      </c>
      <c r="BG586" s="155">
        <f>IF(U586="zákl. přenesená",N586,0)</f>
        <v>0</v>
      </c>
      <c r="BH586" s="155">
        <f>IF(U586="sníž. přenesená",N586,0)</f>
        <v>0</v>
      </c>
      <c r="BI586" s="155">
        <f>IF(U586="nulová",N586,0)</f>
        <v>0</v>
      </c>
      <c r="BJ586" s="9" t="s">
        <v>83</v>
      </c>
      <c r="BK586" s="155">
        <f>ROUND(L586*K586,2)</f>
        <v>0</v>
      </c>
      <c r="BL586" s="9" t="s">
        <v>147</v>
      </c>
      <c r="BM586" s="9" t="s">
        <v>828</v>
      </c>
    </row>
    <row r="587" spans="2:51" s="165" customFormat="1" ht="22.5" customHeight="1">
      <c r="B587" s="166"/>
      <c r="C587" s="167"/>
      <c r="D587" s="167"/>
      <c r="E587" s="168"/>
      <c r="F587" s="300" t="s">
        <v>180</v>
      </c>
      <c r="G587" s="300"/>
      <c r="H587" s="300"/>
      <c r="I587" s="300"/>
      <c r="J587" s="167"/>
      <c r="K587" s="169">
        <v>457</v>
      </c>
      <c r="L587" s="167"/>
      <c r="M587" s="167"/>
      <c r="N587" s="167"/>
      <c r="O587" s="167"/>
      <c r="P587" s="167"/>
      <c r="Q587" s="167"/>
      <c r="R587" s="170"/>
      <c r="T587" s="171"/>
      <c r="U587" s="167"/>
      <c r="V587" s="167"/>
      <c r="W587" s="167"/>
      <c r="X587" s="167"/>
      <c r="Y587" s="167"/>
      <c r="Z587" s="167"/>
      <c r="AA587" s="172"/>
      <c r="AT587" s="173" t="s">
        <v>269</v>
      </c>
      <c r="AU587" s="173" t="s">
        <v>90</v>
      </c>
      <c r="AV587" s="165" t="s">
        <v>90</v>
      </c>
      <c r="AW587" s="165" t="s">
        <v>32</v>
      </c>
      <c r="AX587" s="165" t="s">
        <v>83</v>
      </c>
      <c r="AY587" s="173" t="s">
        <v>148</v>
      </c>
    </row>
    <row r="588" spans="2:65" s="23" customFormat="1" ht="44.25" customHeight="1">
      <c r="B588" s="146"/>
      <c r="C588" s="147" t="s">
        <v>829</v>
      </c>
      <c r="D588" s="147" t="s">
        <v>149</v>
      </c>
      <c r="E588" s="148" t="s">
        <v>830</v>
      </c>
      <c r="F588" s="291" t="s">
        <v>831</v>
      </c>
      <c r="G588" s="291"/>
      <c r="H588" s="291"/>
      <c r="I588" s="291"/>
      <c r="J588" s="149" t="s">
        <v>172</v>
      </c>
      <c r="K588" s="150">
        <v>300</v>
      </c>
      <c r="L588" s="292"/>
      <c r="M588" s="292"/>
      <c r="N588" s="292">
        <f>ROUND(L588*K588,2)</f>
        <v>0</v>
      </c>
      <c r="O588" s="292"/>
      <c r="P588" s="292"/>
      <c r="Q588" s="292"/>
      <c r="R588" s="151"/>
      <c r="T588" s="152"/>
      <c r="U588" s="34" t="s">
        <v>40</v>
      </c>
      <c r="V588" s="153">
        <v>0.105</v>
      </c>
      <c r="W588" s="153">
        <f>V588*K588</f>
        <v>31.5</v>
      </c>
      <c r="X588" s="153">
        <v>0.00013</v>
      </c>
      <c r="Y588" s="153">
        <f>X588*K588</f>
        <v>0.039</v>
      </c>
      <c r="Z588" s="153">
        <v>0</v>
      </c>
      <c r="AA588" s="154">
        <f>Z588*K588</f>
        <v>0</v>
      </c>
      <c r="AR588" s="9" t="s">
        <v>147</v>
      </c>
      <c r="AT588" s="9" t="s">
        <v>149</v>
      </c>
      <c r="AU588" s="9" t="s">
        <v>90</v>
      </c>
      <c r="AY588" s="9" t="s">
        <v>148</v>
      </c>
      <c r="BE588" s="155">
        <f>IF(U588="základní",N588,0)</f>
        <v>0</v>
      </c>
      <c r="BF588" s="155">
        <f>IF(U588="snížená",N588,0)</f>
        <v>0</v>
      </c>
      <c r="BG588" s="155">
        <f>IF(U588="zákl. přenesená",N588,0)</f>
        <v>0</v>
      </c>
      <c r="BH588" s="155">
        <f>IF(U588="sníž. přenesená",N588,0)</f>
        <v>0</v>
      </c>
      <c r="BI588" s="155">
        <f>IF(U588="nulová",N588,0)</f>
        <v>0</v>
      </c>
      <c r="BJ588" s="9" t="s">
        <v>83</v>
      </c>
      <c r="BK588" s="155">
        <f>ROUND(L588*K588,2)</f>
        <v>0</v>
      </c>
      <c r="BL588" s="9" t="s">
        <v>147</v>
      </c>
      <c r="BM588" s="9" t="s">
        <v>832</v>
      </c>
    </row>
    <row r="589" spans="2:51" s="165" customFormat="1" ht="22.5" customHeight="1">
      <c r="B589" s="166"/>
      <c r="C589" s="167"/>
      <c r="D589" s="167"/>
      <c r="E589" s="168"/>
      <c r="F589" s="300" t="s">
        <v>833</v>
      </c>
      <c r="G589" s="300"/>
      <c r="H589" s="300"/>
      <c r="I589" s="300"/>
      <c r="J589" s="167"/>
      <c r="K589" s="169">
        <v>300</v>
      </c>
      <c r="L589" s="167"/>
      <c r="M589" s="167"/>
      <c r="N589" s="167"/>
      <c r="O589" s="167"/>
      <c r="P589" s="167"/>
      <c r="Q589" s="167"/>
      <c r="R589" s="170"/>
      <c r="T589" s="171"/>
      <c r="U589" s="167"/>
      <c r="V589" s="167"/>
      <c r="W589" s="167"/>
      <c r="X589" s="167"/>
      <c r="Y589" s="167"/>
      <c r="Z589" s="167"/>
      <c r="AA589" s="172"/>
      <c r="AT589" s="173" t="s">
        <v>269</v>
      </c>
      <c r="AU589" s="173" t="s">
        <v>90</v>
      </c>
      <c r="AV589" s="165" t="s">
        <v>90</v>
      </c>
      <c r="AW589" s="165" t="s">
        <v>32</v>
      </c>
      <c r="AX589" s="165" t="s">
        <v>83</v>
      </c>
      <c r="AY589" s="173" t="s">
        <v>148</v>
      </c>
    </row>
    <row r="590" spans="2:65" s="23" customFormat="1" ht="31.5" customHeight="1">
      <c r="B590" s="146"/>
      <c r="C590" s="147" t="s">
        <v>834</v>
      </c>
      <c r="D590" s="147" t="s">
        <v>149</v>
      </c>
      <c r="E590" s="148" t="s">
        <v>835</v>
      </c>
      <c r="F590" s="291" t="s">
        <v>836</v>
      </c>
      <c r="G590" s="291"/>
      <c r="H590" s="291"/>
      <c r="I590" s="291"/>
      <c r="J590" s="149" t="s">
        <v>172</v>
      </c>
      <c r="K590" s="150">
        <v>256.453</v>
      </c>
      <c r="L590" s="292"/>
      <c r="M590" s="292"/>
      <c r="N590" s="292">
        <f>ROUND(L590*K590,2)</f>
        <v>0</v>
      </c>
      <c r="O590" s="292"/>
      <c r="P590" s="292"/>
      <c r="Q590" s="292"/>
      <c r="R590" s="151"/>
      <c r="T590" s="152"/>
      <c r="U590" s="34" t="s">
        <v>40</v>
      </c>
      <c r="V590" s="153">
        <v>0.308</v>
      </c>
      <c r="W590" s="153">
        <f>V590*K590</f>
        <v>78.987524</v>
      </c>
      <c r="X590" s="153">
        <v>3.95E-05</v>
      </c>
      <c r="Y590" s="153">
        <f>X590*K590</f>
        <v>0.010129893499999999</v>
      </c>
      <c r="Z590" s="153">
        <v>0</v>
      </c>
      <c r="AA590" s="154">
        <f>Z590*K590</f>
        <v>0</v>
      </c>
      <c r="AR590" s="9" t="s">
        <v>147</v>
      </c>
      <c r="AT590" s="9" t="s">
        <v>149</v>
      </c>
      <c r="AU590" s="9" t="s">
        <v>90</v>
      </c>
      <c r="AY590" s="9" t="s">
        <v>148</v>
      </c>
      <c r="BE590" s="155">
        <f>IF(U590="základní",N590,0)</f>
        <v>0</v>
      </c>
      <c r="BF590" s="155">
        <f>IF(U590="snížená",N590,0)</f>
        <v>0</v>
      </c>
      <c r="BG590" s="155">
        <f>IF(U590="zákl. přenesená",N590,0)</f>
        <v>0</v>
      </c>
      <c r="BH590" s="155">
        <f>IF(U590="sníž. přenesená",N590,0)</f>
        <v>0</v>
      </c>
      <c r="BI590" s="155">
        <f>IF(U590="nulová",N590,0)</f>
        <v>0</v>
      </c>
      <c r="BJ590" s="9" t="s">
        <v>83</v>
      </c>
      <c r="BK590" s="155">
        <f>ROUND(L590*K590,2)</f>
        <v>0</v>
      </c>
      <c r="BL590" s="9" t="s">
        <v>147</v>
      </c>
      <c r="BM590" s="9" t="s">
        <v>837</v>
      </c>
    </row>
    <row r="591" spans="2:51" s="165" customFormat="1" ht="22.5" customHeight="1">
      <c r="B591" s="166"/>
      <c r="C591" s="167"/>
      <c r="D591" s="167"/>
      <c r="E591" s="168"/>
      <c r="F591" s="300" t="s">
        <v>838</v>
      </c>
      <c r="G591" s="300"/>
      <c r="H591" s="300"/>
      <c r="I591" s="300"/>
      <c r="J591" s="167"/>
      <c r="K591" s="169">
        <v>256.453</v>
      </c>
      <c r="L591" s="167"/>
      <c r="M591" s="167"/>
      <c r="N591" s="167"/>
      <c r="O591" s="167"/>
      <c r="P591" s="167"/>
      <c r="Q591" s="167"/>
      <c r="R591" s="170"/>
      <c r="T591" s="171"/>
      <c r="U591" s="167"/>
      <c r="V591" s="167"/>
      <c r="W591" s="167"/>
      <c r="X591" s="167"/>
      <c r="Y591" s="167"/>
      <c r="Z591" s="167"/>
      <c r="AA591" s="172"/>
      <c r="AT591" s="173" t="s">
        <v>269</v>
      </c>
      <c r="AU591" s="173" t="s">
        <v>90</v>
      </c>
      <c r="AV591" s="165" t="s">
        <v>90</v>
      </c>
      <c r="AW591" s="165" t="s">
        <v>32</v>
      </c>
      <c r="AX591" s="165" t="s">
        <v>83</v>
      </c>
      <c r="AY591" s="173" t="s">
        <v>148</v>
      </c>
    </row>
    <row r="592" spans="2:65" s="23" customFormat="1" ht="31.5" customHeight="1">
      <c r="B592" s="146"/>
      <c r="C592" s="147" t="s">
        <v>839</v>
      </c>
      <c r="D592" s="147" t="s">
        <v>149</v>
      </c>
      <c r="E592" s="148" t="s">
        <v>840</v>
      </c>
      <c r="F592" s="291" t="s">
        <v>841</v>
      </c>
      <c r="G592" s="291"/>
      <c r="H592" s="291"/>
      <c r="I592" s="291"/>
      <c r="J592" s="149" t="s">
        <v>172</v>
      </c>
      <c r="K592" s="150">
        <v>23.854</v>
      </c>
      <c r="L592" s="292"/>
      <c r="M592" s="292"/>
      <c r="N592" s="292">
        <f>ROUND(L592*K592,2)</f>
        <v>0</v>
      </c>
      <c r="O592" s="292"/>
      <c r="P592" s="292"/>
      <c r="Q592" s="292"/>
      <c r="R592" s="151"/>
      <c r="T592" s="152"/>
      <c r="U592" s="34" t="s">
        <v>40</v>
      </c>
      <c r="V592" s="153">
        <v>0.245</v>
      </c>
      <c r="W592" s="153">
        <f>V592*K592</f>
        <v>5.84423</v>
      </c>
      <c r="X592" s="153">
        <v>0</v>
      </c>
      <c r="Y592" s="153">
        <f>X592*K592</f>
        <v>0</v>
      </c>
      <c r="Z592" s="153">
        <v>0.131</v>
      </c>
      <c r="AA592" s="154">
        <f>Z592*K592</f>
        <v>3.124874</v>
      </c>
      <c r="AR592" s="9" t="s">
        <v>147</v>
      </c>
      <c r="AT592" s="9" t="s">
        <v>149</v>
      </c>
      <c r="AU592" s="9" t="s">
        <v>90</v>
      </c>
      <c r="AY592" s="9" t="s">
        <v>148</v>
      </c>
      <c r="BE592" s="155">
        <f>IF(U592="základní",N592,0)</f>
        <v>0</v>
      </c>
      <c r="BF592" s="155">
        <f>IF(U592="snížená",N592,0)</f>
        <v>0</v>
      </c>
      <c r="BG592" s="155">
        <f>IF(U592="zákl. přenesená",N592,0)</f>
        <v>0</v>
      </c>
      <c r="BH592" s="155">
        <f>IF(U592="sníž. přenesená",N592,0)</f>
        <v>0</v>
      </c>
      <c r="BI592" s="155">
        <f>IF(U592="nulová",N592,0)</f>
        <v>0</v>
      </c>
      <c r="BJ592" s="9" t="s">
        <v>83</v>
      </c>
      <c r="BK592" s="155">
        <f>ROUND(L592*K592,2)</f>
        <v>0</v>
      </c>
      <c r="BL592" s="9" t="s">
        <v>147</v>
      </c>
      <c r="BM592" s="9" t="s">
        <v>842</v>
      </c>
    </row>
    <row r="593" spans="2:51" s="157" customFormat="1" ht="22.5" customHeight="1">
      <c r="B593" s="158"/>
      <c r="C593" s="159"/>
      <c r="D593" s="159"/>
      <c r="E593" s="160"/>
      <c r="F593" s="295" t="s">
        <v>320</v>
      </c>
      <c r="G593" s="295"/>
      <c r="H593" s="295"/>
      <c r="I593" s="295"/>
      <c r="J593" s="159"/>
      <c r="K593" s="160"/>
      <c r="L593" s="159"/>
      <c r="M593" s="159"/>
      <c r="N593" s="159"/>
      <c r="O593" s="159"/>
      <c r="P593" s="159"/>
      <c r="Q593" s="159"/>
      <c r="R593" s="161"/>
      <c r="T593" s="162"/>
      <c r="U593" s="159"/>
      <c r="V593" s="159"/>
      <c r="W593" s="159"/>
      <c r="X593" s="159"/>
      <c r="Y593" s="159"/>
      <c r="Z593" s="159"/>
      <c r="AA593" s="163"/>
      <c r="AT593" s="164" t="s">
        <v>269</v>
      </c>
      <c r="AU593" s="164" t="s">
        <v>90</v>
      </c>
      <c r="AV593" s="157" t="s">
        <v>83</v>
      </c>
      <c r="AW593" s="157" t="s">
        <v>32</v>
      </c>
      <c r="AX593" s="157" t="s">
        <v>75</v>
      </c>
      <c r="AY593" s="164" t="s">
        <v>148</v>
      </c>
    </row>
    <row r="594" spans="2:51" s="165" customFormat="1" ht="22.5" customHeight="1">
      <c r="B594" s="166"/>
      <c r="C594" s="167"/>
      <c r="D594" s="167"/>
      <c r="E594" s="168"/>
      <c r="F594" s="296" t="s">
        <v>843</v>
      </c>
      <c r="G594" s="296"/>
      <c r="H594" s="296"/>
      <c r="I594" s="296"/>
      <c r="J594" s="167"/>
      <c r="K594" s="169">
        <v>8.902</v>
      </c>
      <c r="L594" s="167"/>
      <c r="M594" s="167"/>
      <c r="N594" s="167"/>
      <c r="O594" s="167"/>
      <c r="P594" s="167"/>
      <c r="Q594" s="167"/>
      <c r="R594" s="170"/>
      <c r="T594" s="171"/>
      <c r="U594" s="167"/>
      <c r="V594" s="167"/>
      <c r="W594" s="167"/>
      <c r="X594" s="167"/>
      <c r="Y594" s="167"/>
      <c r="Z594" s="167"/>
      <c r="AA594" s="172"/>
      <c r="AT594" s="173" t="s">
        <v>269</v>
      </c>
      <c r="AU594" s="173" t="s">
        <v>90</v>
      </c>
      <c r="AV594" s="165" t="s">
        <v>90</v>
      </c>
      <c r="AW594" s="165" t="s">
        <v>32</v>
      </c>
      <c r="AX594" s="165" t="s">
        <v>75</v>
      </c>
      <c r="AY594" s="173" t="s">
        <v>148</v>
      </c>
    </row>
    <row r="595" spans="2:51" s="165" customFormat="1" ht="22.5" customHeight="1">
      <c r="B595" s="166"/>
      <c r="C595" s="167"/>
      <c r="D595" s="167"/>
      <c r="E595" s="168"/>
      <c r="F595" s="296" t="s">
        <v>844</v>
      </c>
      <c r="G595" s="296"/>
      <c r="H595" s="296"/>
      <c r="I595" s="296"/>
      <c r="J595" s="167"/>
      <c r="K595" s="169">
        <v>2.549</v>
      </c>
      <c r="L595" s="167"/>
      <c r="M595" s="167"/>
      <c r="N595" s="167"/>
      <c r="O595" s="167"/>
      <c r="P595" s="167"/>
      <c r="Q595" s="167"/>
      <c r="R595" s="170"/>
      <c r="T595" s="171"/>
      <c r="U595" s="167"/>
      <c r="V595" s="167"/>
      <c r="W595" s="167"/>
      <c r="X595" s="167"/>
      <c r="Y595" s="167"/>
      <c r="Z595" s="167"/>
      <c r="AA595" s="172"/>
      <c r="AT595" s="173" t="s">
        <v>269</v>
      </c>
      <c r="AU595" s="173" t="s">
        <v>90</v>
      </c>
      <c r="AV595" s="165" t="s">
        <v>90</v>
      </c>
      <c r="AW595" s="165" t="s">
        <v>32</v>
      </c>
      <c r="AX595" s="165" t="s">
        <v>75</v>
      </c>
      <c r="AY595" s="173" t="s">
        <v>148</v>
      </c>
    </row>
    <row r="596" spans="2:51" s="165" customFormat="1" ht="22.5" customHeight="1">
      <c r="B596" s="166"/>
      <c r="C596" s="167"/>
      <c r="D596" s="167"/>
      <c r="E596" s="168"/>
      <c r="F596" s="296" t="s">
        <v>845</v>
      </c>
      <c r="G596" s="296"/>
      <c r="H596" s="296"/>
      <c r="I596" s="296"/>
      <c r="J596" s="167"/>
      <c r="K596" s="169">
        <v>12.403</v>
      </c>
      <c r="L596" s="167"/>
      <c r="M596" s="167"/>
      <c r="N596" s="167"/>
      <c r="O596" s="167"/>
      <c r="P596" s="167"/>
      <c r="Q596" s="167"/>
      <c r="R596" s="170"/>
      <c r="T596" s="171"/>
      <c r="U596" s="167"/>
      <c r="V596" s="167"/>
      <c r="W596" s="167"/>
      <c r="X596" s="167"/>
      <c r="Y596" s="167"/>
      <c r="Z596" s="167"/>
      <c r="AA596" s="172"/>
      <c r="AT596" s="173" t="s">
        <v>269</v>
      </c>
      <c r="AU596" s="173" t="s">
        <v>90</v>
      </c>
      <c r="AV596" s="165" t="s">
        <v>90</v>
      </c>
      <c r="AW596" s="165" t="s">
        <v>32</v>
      </c>
      <c r="AX596" s="165" t="s">
        <v>75</v>
      </c>
      <c r="AY596" s="173" t="s">
        <v>148</v>
      </c>
    </row>
    <row r="597" spans="2:51" s="183" customFormat="1" ht="22.5" customHeight="1">
      <c r="B597" s="184"/>
      <c r="C597" s="185"/>
      <c r="D597" s="185"/>
      <c r="E597" s="186"/>
      <c r="F597" s="299" t="s">
        <v>281</v>
      </c>
      <c r="G597" s="299"/>
      <c r="H597" s="299"/>
      <c r="I597" s="299"/>
      <c r="J597" s="185"/>
      <c r="K597" s="187">
        <v>23.854</v>
      </c>
      <c r="L597" s="185"/>
      <c r="M597" s="185"/>
      <c r="N597" s="185"/>
      <c r="O597" s="185"/>
      <c r="P597" s="185"/>
      <c r="Q597" s="185"/>
      <c r="R597" s="188"/>
      <c r="T597" s="189"/>
      <c r="U597" s="185"/>
      <c r="V597" s="185"/>
      <c r="W597" s="185"/>
      <c r="X597" s="185"/>
      <c r="Y597" s="185"/>
      <c r="Z597" s="185"/>
      <c r="AA597" s="190"/>
      <c r="AT597" s="191" t="s">
        <v>269</v>
      </c>
      <c r="AU597" s="191" t="s">
        <v>90</v>
      </c>
      <c r="AV597" s="183" t="s">
        <v>147</v>
      </c>
      <c r="AW597" s="183" t="s">
        <v>32</v>
      </c>
      <c r="AX597" s="183" t="s">
        <v>83</v>
      </c>
      <c r="AY597" s="191" t="s">
        <v>148</v>
      </c>
    </row>
    <row r="598" spans="2:65" s="23" customFormat="1" ht="31.5" customHeight="1">
      <c r="B598" s="146"/>
      <c r="C598" s="147" t="s">
        <v>846</v>
      </c>
      <c r="D598" s="147" t="s">
        <v>149</v>
      </c>
      <c r="E598" s="148" t="s">
        <v>847</v>
      </c>
      <c r="F598" s="291" t="s">
        <v>848</v>
      </c>
      <c r="G598" s="291"/>
      <c r="H598" s="291"/>
      <c r="I598" s="291"/>
      <c r="J598" s="149" t="s">
        <v>172</v>
      </c>
      <c r="K598" s="150">
        <v>10.368</v>
      </c>
      <c r="L598" s="292"/>
      <c r="M598" s="292"/>
      <c r="N598" s="292">
        <f>ROUND(L598*K598,2)</f>
        <v>0</v>
      </c>
      <c r="O598" s="292"/>
      <c r="P598" s="292"/>
      <c r="Q598" s="292"/>
      <c r="R598" s="151"/>
      <c r="T598" s="152"/>
      <c r="U598" s="34" t="s">
        <v>40</v>
      </c>
      <c r="V598" s="153">
        <v>0.28400000000000003</v>
      </c>
      <c r="W598" s="153">
        <f>V598*K598</f>
        <v>2.9445120000000005</v>
      </c>
      <c r="X598" s="153">
        <v>0</v>
      </c>
      <c r="Y598" s="153">
        <f>X598*K598</f>
        <v>0</v>
      </c>
      <c r="Z598" s="153">
        <v>0.261</v>
      </c>
      <c r="AA598" s="154">
        <f>Z598*K598</f>
        <v>2.706048</v>
      </c>
      <c r="AR598" s="9" t="s">
        <v>147</v>
      </c>
      <c r="AT598" s="9" t="s">
        <v>149</v>
      </c>
      <c r="AU598" s="9" t="s">
        <v>90</v>
      </c>
      <c r="AY598" s="9" t="s">
        <v>148</v>
      </c>
      <c r="BE598" s="155">
        <f>IF(U598="základní",N598,0)</f>
        <v>0</v>
      </c>
      <c r="BF598" s="155">
        <f>IF(U598="snížená",N598,0)</f>
        <v>0</v>
      </c>
      <c r="BG598" s="155">
        <f>IF(U598="zákl. přenesená",N598,0)</f>
        <v>0</v>
      </c>
      <c r="BH598" s="155">
        <f>IF(U598="sníž. přenesená",N598,0)</f>
        <v>0</v>
      </c>
      <c r="BI598" s="155">
        <f>IF(U598="nulová",N598,0)</f>
        <v>0</v>
      </c>
      <c r="BJ598" s="9" t="s">
        <v>83</v>
      </c>
      <c r="BK598" s="155">
        <f>ROUND(L598*K598,2)</f>
        <v>0</v>
      </c>
      <c r="BL598" s="9" t="s">
        <v>147</v>
      </c>
      <c r="BM598" s="9" t="s">
        <v>849</v>
      </c>
    </row>
    <row r="599" spans="2:51" s="157" customFormat="1" ht="22.5" customHeight="1">
      <c r="B599" s="158"/>
      <c r="C599" s="159"/>
      <c r="D599" s="159"/>
      <c r="E599" s="160"/>
      <c r="F599" s="295" t="s">
        <v>320</v>
      </c>
      <c r="G599" s="295"/>
      <c r="H599" s="295"/>
      <c r="I599" s="295"/>
      <c r="J599" s="159"/>
      <c r="K599" s="160"/>
      <c r="L599" s="159"/>
      <c r="M599" s="159"/>
      <c r="N599" s="159"/>
      <c r="O599" s="159"/>
      <c r="P599" s="159"/>
      <c r="Q599" s="159"/>
      <c r="R599" s="161"/>
      <c r="T599" s="162"/>
      <c r="U599" s="159"/>
      <c r="V599" s="159"/>
      <c r="W599" s="159"/>
      <c r="X599" s="159"/>
      <c r="Y599" s="159"/>
      <c r="Z599" s="159"/>
      <c r="AA599" s="163"/>
      <c r="AT599" s="164" t="s">
        <v>269</v>
      </c>
      <c r="AU599" s="164" t="s">
        <v>90</v>
      </c>
      <c r="AV599" s="157" t="s">
        <v>83</v>
      </c>
      <c r="AW599" s="157" t="s">
        <v>32</v>
      </c>
      <c r="AX599" s="157" t="s">
        <v>75</v>
      </c>
      <c r="AY599" s="164" t="s">
        <v>148</v>
      </c>
    </row>
    <row r="600" spans="2:51" s="165" customFormat="1" ht="22.5" customHeight="1">
      <c r="B600" s="166"/>
      <c r="C600" s="167"/>
      <c r="D600" s="167"/>
      <c r="E600" s="168"/>
      <c r="F600" s="296" t="s">
        <v>850</v>
      </c>
      <c r="G600" s="296"/>
      <c r="H600" s="296"/>
      <c r="I600" s="296"/>
      <c r="J600" s="167"/>
      <c r="K600" s="169">
        <v>10.368</v>
      </c>
      <c r="L600" s="167"/>
      <c r="M600" s="167"/>
      <c r="N600" s="167"/>
      <c r="O600" s="167"/>
      <c r="P600" s="167"/>
      <c r="Q600" s="167"/>
      <c r="R600" s="170"/>
      <c r="T600" s="171"/>
      <c r="U600" s="167"/>
      <c r="V600" s="167"/>
      <c r="W600" s="167"/>
      <c r="X600" s="167"/>
      <c r="Y600" s="167"/>
      <c r="Z600" s="167"/>
      <c r="AA600" s="172"/>
      <c r="AT600" s="173" t="s">
        <v>269</v>
      </c>
      <c r="AU600" s="173" t="s">
        <v>90</v>
      </c>
      <c r="AV600" s="165" t="s">
        <v>90</v>
      </c>
      <c r="AW600" s="165" t="s">
        <v>32</v>
      </c>
      <c r="AX600" s="165" t="s">
        <v>83</v>
      </c>
      <c r="AY600" s="173" t="s">
        <v>148</v>
      </c>
    </row>
    <row r="601" spans="2:65" s="23" customFormat="1" ht="22.5" customHeight="1">
      <c r="B601" s="146"/>
      <c r="C601" s="147" t="s">
        <v>851</v>
      </c>
      <c r="D601" s="147" t="s">
        <v>149</v>
      </c>
      <c r="E601" s="148" t="s">
        <v>852</v>
      </c>
      <c r="F601" s="291" t="s">
        <v>853</v>
      </c>
      <c r="G601" s="291"/>
      <c r="H601" s="291"/>
      <c r="I601" s="291"/>
      <c r="J601" s="149" t="s">
        <v>266</v>
      </c>
      <c r="K601" s="150">
        <v>2.5</v>
      </c>
      <c r="L601" s="292"/>
      <c r="M601" s="292"/>
      <c r="N601" s="292">
        <f>ROUND(L601*K601,2)</f>
        <v>0</v>
      </c>
      <c r="O601" s="292"/>
      <c r="P601" s="292"/>
      <c r="Q601" s="292"/>
      <c r="R601" s="151"/>
      <c r="T601" s="152"/>
      <c r="U601" s="34" t="s">
        <v>40</v>
      </c>
      <c r="V601" s="153">
        <v>6.72</v>
      </c>
      <c r="W601" s="153">
        <f>V601*K601</f>
        <v>16.8</v>
      </c>
      <c r="X601" s="153">
        <v>0</v>
      </c>
      <c r="Y601" s="153">
        <f>X601*K601</f>
        <v>0</v>
      </c>
      <c r="Z601" s="153">
        <v>2.4</v>
      </c>
      <c r="AA601" s="154">
        <f>Z601*K601</f>
        <v>6</v>
      </c>
      <c r="AR601" s="9" t="s">
        <v>147</v>
      </c>
      <c r="AT601" s="9" t="s">
        <v>149</v>
      </c>
      <c r="AU601" s="9" t="s">
        <v>90</v>
      </c>
      <c r="AY601" s="9" t="s">
        <v>148</v>
      </c>
      <c r="BE601" s="155">
        <f>IF(U601="základní",N601,0)</f>
        <v>0</v>
      </c>
      <c r="BF601" s="155">
        <f>IF(U601="snížená",N601,0)</f>
        <v>0</v>
      </c>
      <c r="BG601" s="155">
        <f>IF(U601="zákl. přenesená",N601,0)</f>
        <v>0</v>
      </c>
      <c r="BH601" s="155">
        <f>IF(U601="sníž. přenesená",N601,0)</f>
        <v>0</v>
      </c>
      <c r="BI601" s="155">
        <f>IF(U601="nulová",N601,0)</f>
        <v>0</v>
      </c>
      <c r="BJ601" s="9" t="s">
        <v>83</v>
      </c>
      <c r="BK601" s="155">
        <f>ROUND(L601*K601,2)</f>
        <v>0</v>
      </c>
      <c r="BL601" s="9" t="s">
        <v>147</v>
      </c>
      <c r="BM601" s="9" t="s">
        <v>854</v>
      </c>
    </row>
    <row r="602" spans="2:65" s="23" customFormat="1" ht="44.25" customHeight="1">
      <c r="B602" s="146"/>
      <c r="C602" s="147" t="s">
        <v>855</v>
      </c>
      <c r="D602" s="147" t="s">
        <v>149</v>
      </c>
      <c r="E602" s="148" t="s">
        <v>856</v>
      </c>
      <c r="F602" s="291" t="s">
        <v>857</v>
      </c>
      <c r="G602" s="291"/>
      <c r="H602" s="291"/>
      <c r="I602" s="291"/>
      <c r="J602" s="149" t="s">
        <v>266</v>
      </c>
      <c r="K602" s="150">
        <v>0.69</v>
      </c>
      <c r="L602" s="292"/>
      <c r="M602" s="292"/>
      <c r="N602" s="292">
        <f>ROUND(L602*K602,2)</f>
        <v>0</v>
      </c>
      <c r="O602" s="292"/>
      <c r="P602" s="292"/>
      <c r="Q602" s="292"/>
      <c r="R602" s="151"/>
      <c r="T602" s="152"/>
      <c r="U602" s="34" t="s">
        <v>40</v>
      </c>
      <c r="V602" s="153">
        <v>10.88</v>
      </c>
      <c r="W602" s="153">
        <f>V602*K602</f>
        <v>7.5072</v>
      </c>
      <c r="X602" s="153">
        <v>0</v>
      </c>
      <c r="Y602" s="153">
        <f>X602*K602</f>
        <v>0</v>
      </c>
      <c r="Z602" s="153">
        <v>2.2</v>
      </c>
      <c r="AA602" s="154">
        <f>Z602*K602</f>
        <v>1.518</v>
      </c>
      <c r="AR602" s="9" t="s">
        <v>147</v>
      </c>
      <c r="AT602" s="9" t="s">
        <v>149</v>
      </c>
      <c r="AU602" s="9" t="s">
        <v>90</v>
      </c>
      <c r="AY602" s="9" t="s">
        <v>148</v>
      </c>
      <c r="BE602" s="155">
        <f>IF(U602="základní",N602,0)</f>
        <v>0</v>
      </c>
      <c r="BF602" s="155">
        <f>IF(U602="snížená",N602,0)</f>
        <v>0</v>
      </c>
      <c r="BG602" s="155">
        <f>IF(U602="zákl. přenesená",N602,0)</f>
        <v>0</v>
      </c>
      <c r="BH602" s="155">
        <f>IF(U602="sníž. přenesená",N602,0)</f>
        <v>0</v>
      </c>
      <c r="BI602" s="155">
        <f>IF(U602="nulová",N602,0)</f>
        <v>0</v>
      </c>
      <c r="BJ602" s="9" t="s">
        <v>83</v>
      </c>
      <c r="BK602" s="155">
        <f>ROUND(L602*K602,2)</f>
        <v>0</v>
      </c>
      <c r="BL602" s="9" t="s">
        <v>147</v>
      </c>
      <c r="BM602" s="9" t="s">
        <v>858</v>
      </c>
    </row>
    <row r="603" spans="2:51" s="165" customFormat="1" ht="22.5" customHeight="1">
      <c r="B603" s="166"/>
      <c r="C603" s="167"/>
      <c r="D603" s="167"/>
      <c r="E603" s="168"/>
      <c r="F603" s="300" t="s">
        <v>859</v>
      </c>
      <c r="G603" s="300"/>
      <c r="H603" s="300"/>
      <c r="I603" s="300"/>
      <c r="J603" s="167"/>
      <c r="K603" s="169">
        <v>0.69</v>
      </c>
      <c r="L603" s="167"/>
      <c r="M603" s="167"/>
      <c r="N603" s="167"/>
      <c r="O603" s="167"/>
      <c r="P603" s="167"/>
      <c r="Q603" s="167"/>
      <c r="R603" s="170"/>
      <c r="T603" s="171"/>
      <c r="U603" s="167"/>
      <c r="V603" s="167"/>
      <c r="W603" s="167"/>
      <c r="X603" s="167"/>
      <c r="Y603" s="167"/>
      <c r="Z603" s="167"/>
      <c r="AA603" s="172"/>
      <c r="AT603" s="173" t="s">
        <v>269</v>
      </c>
      <c r="AU603" s="173" t="s">
        <v>90</v>
      </c>
      <c r="AV603" s="165" t="s">
        <v>90</v>
      </c>
      <c r="AW603" s="165" t="s">
        <v>32</v>
      </c>
      <c r="AX603" s="165" t="s">
        <v>83</v>
      </c>
      <c r="AY603" s="173" t="s">
        <v>148</v>
      </c>
    </row>
    <row r="604" spans="2:65" s="23" customFormat="1" ht="31.5" customHeight="1">
      <c r="B604" s="146"/>
      <c r="C604" s="147" t="s">
        <v>860</v>
      </c>
      <c r="D604" s="147" t="s">
        <v>149</v>
      </c>
      <c r="E604" s="148" t="s">
        <v>861</v>
      </c>
      <c r="F604" s="291" t="s">
        <v>862</v>
      </c>
      <c r="G604" s="291"/>
      <c r="H604" s="291"/>
      <c r="I604" s="291"/>
      <c r="J604" s="149" t="s">
        <v>172</v>
      </c>
      <c r="K604" s="150">
        <v>8</v>
      </c>
      <c r="L604" s="292"/>
      <c r="M604" s="292"/>
      <c r="N604" s="292">
        <f>ROUND(L604*K604,2)</f>
        <v>0</v>
      </c>
      <c r="O604" s="292"/>
      <c r="P604" s="292"/>
      <c r="Q604" s="292"/>
      <c r="R604" s="151"/>
      <c r="T604" s="152"/>
      <c r="U604" s="34" t="s">
        <v>40</v>
      </c>
      <c r="V604" s="153">
        <v>0.162</v>
      </c>
      <c r="W604" s="153">
        <f>V604*K604</f>
        <v>1.296</v>
      </c>
      <c r="X604" s="153">
        <v>0</v>
      </c>
      <c r="Y604" s="153">
        <f>X604*K604</f>
        <v>0</v>
      </c>
      <c r="Z604" s="153">
        <v>0.035</v>
      </c>
      <c r="AA604" s="154">
        <f>Z604*K604</f>
        <v>0.28</v>
      </c>
      <c r="AR604" s="9" t="s">
        <v>147</v>
      </c>
      <c r="AT604" s="9" t="s">
        <v>149</v>
      </c>
      <c r="AU604" s="9" t="s">
        <v>90</v>
      </c>
      <c r="AY604" s="9" t="s">
        <v>148</v>
      </c>
      <c r="BE604" s="155">
        <f>IF(U604="základní",N604,0)</f>
        <v>0</v>
      </c>
      <c r="BF604" s="155">
        <f>IF(U604="snížená",N604,0)</f>
        <v>0</v>
      </c>
      <c r="BG604" s="155">
        <f>IF(U604="zákl. přenesená",N604,0)</f>
        <v>0</v>
      </c>
      <c r="BH604" s="155">
        <f>IF(U604="sníž. přenesená",N604,0)</f>
        <v>0</v>
      </c>
      <c r="BI604" s="155">
        <f>IF(U604="nulová",N604,0)</f>
        <v>0</v>
      </c>
      <c r="BJ604" s="9" t="s">
        <v>83</v>
      </c>
      <c r="BK604" s="155">
        <f>ROUND(L604*K604,2)</f>
        <v>0</v>
      </c>
      <c r="BL604" s="9" t="s">
        <v>147</v>
      </c>
      <c r="BM604" s="9" t="s">
        <v>863</v>
      </c>
    </row>
    <row r="605" spans="2:51" s="157" customFormat="1" ht="22.5" customHeight="1">
      <c r="B605" s="158"/>
      <c r="C605" s="159"/>
      <c r="D605" s="159"/>
      <c r="E605" s="160"/>
      <c r="F605" s="295" t="s">
        <v>320</v>
      </c>
      <c r="G605" s="295"/>
      <c r="H605" s="295"/>
      <c r="I605" s="295"/>
      <c r="J605" s="159"/>
      <c r="K605" s="160"/>
      <c r="L605" s="159"/>
      <c r="M605" s="159"/>
      <c r="N605" s="159"/>
      <c r="O605" s="159"/>
      <c r="P605" s="159"/>
      <c r="Q605" s="159"/>
      <c r="R605" s="161"/>
      <c r="T605" s="162"/>
      <c r="U605" s="159"/>
      <c r="V605" s="159"/>
      <c r="W605" s="159"/>
      <c r="X605" s="159"/>
      <c r="Y605" s="159"/>
      <c r="Z605" s="159"/>
      <c r="AA605" s="163"/>
      <c r="AT605" s="164" t="s">
        <v>269</v>
      </c>
      <c r="AU605" s="164" t="s">
        <v>90</v>
      </c>
      <c r="AV605" s="157" t="s">
        <v>83</v>
      </c>
      <c r="AW605" s="157" t="s">
        <v>32</v>
      </c>
      <c r="AX605" s="157" t="s">
        <v>75</v>
      </c>
      <c r="AY605" s="164" t="s">
        <v>148</v>
      </c>
    </row>
    <row r="606" spans="2:51" s="165" customFormat="1" ht="22.5" customHeight="1">
      <c r="B606" s="166"/>
      <c r="C606" s="167"/>
      <c r="D606" s="167"/>
      <c r="E606" s="168"/>
      <c r="F606" s="296" t="s">
        <v>864</v>
      </c>
      <c r="G606" s="296"/>
      <c r="H606" s="296"/>
      <c r="I606" s="296"/>
      <c r="J606" s="167"/>
      <c r="K606" s="169">
        <v>8</v>
      </c>
      <c r="L606" s="167"/>
      <c r="M606" s="167"/>
      <c r="N606" s="167"/>
      <c r="O606" s="167"/>
      <c r="P606" s="167"/>
      <c r="Q606" s="167"/>
      <c r="R606" s="170"/>
      <c r="T606" s="171"/>
      <c r="U606" s="167"/>
      <c r="V606" s="167"/>
      <c r="W606" s="167"/>
      <c r="X606" s="167"/>
      <c r="Y606" s="167"/>
      <c r="Z606" s="167"/>
      <c r="AA606" s="172"/>
      <c r="AT606" s="173" t="s">
        <v>269</v>
      </c>
      <c r="AU606" s="173" t="s">
        <v>90</v>
      </c>
      <c r="AV606" s="165" t="s">
        <v>90</v>
      </c>
      <c r="AW606" s="165" t="s">
        <v>32</v>
      </c>
      <c r="AX606" s="165" t="s">
        <v>83</v>
      </c>
      <c r="AY606" s="173" t="s">
        <v>148</v>
      </c>
    </row>
    <row r="607" spans="2:65" s="23" customFormat="1" ht="44.25" customHeight="1">
      <c r="B607" s="146"/>
      <c r="C607" s="147" t="s">
        <v>865</v>
      </c>
      <c r="D607" s="147" t="s">
        <v>149</v>
      </c>
      <c r="E607" s="148" t="s">
        <v>866</v>
      </c>
      <c r="F607" s="291" t="s">
        <v>867</v>
      </c>
      <c r="G607" s="291"/>
      <c r="H607" s="291"/>
      <c r="I607" s="291"/>
      <c r="J607" s="149" t="s">
        <v>172</v>
      </c>
      <c r="K607" s="150">
        <v>22.62</v>
      </c>
      <c r="L607" s="292"/>
      <c r="M607" s="292"/>
      <c r="N607" s="292">
        <f>ROUND(L607*K607,2)</f>
        <v>0</v>
      </c>
      <c r="O607" s="292"/>
      <c r="P607" s="292"/>
      <c r="Q607" s="292"/>
      <c r="R607" s="151"/>
      <c r="T607" s="152"/>
      <c r="U607" s="34" t="s">
        <v>40</v>
      </c>
      <c r="V607" s="153">
        <v>0.313</v>
      </c>
      <c r="W607" s="153">
        <f>V607*K607</f>
        <v>7.0800600000000005</v>
      </c>
      <c r="X607" s="153">
        <v>0</v>
      </c>
      <c r="Y607" s="153">
        <f>X607*K607</f>
        <v>0</v>
      </c>
      <c r="Z607" s="153">
        <v>0.09</v>
      </c>
      <c r="AA607" s="154">
        <f>Z607*K607</f>
        <v>2.0358</v>
      </c>
      <c r="AR607" s="9" t="s">
        <v>147</v>
      </c>
      <c r="AT607" s="9" t="s">
        <v>149</v>
      </c>
      <c r="AU607" s="9" t="s">
        <v>90</v>
      </c>
      <c r="AY607" s="9" t="s">
        <v>148</v>
      </c>
      <c r="BE607" s="155">
        <f>IF(U607="základní",N607,0)</f>
        <v>0</v>
      </c>
      <c r="BF607" s="155">
        <f>IF(U607="snížená",N607,0)</f>
        <v>0</v>
      </c>
      <c r="BG607" s="155">
        <f>IF(U607="zákl. přenesená",N607,0)</f>
        <v>0</v>
      </c>
      <c r="BH607" s="155">
        <f>IF(U607="sníž. přenesená",N607,0)</f>
        <v>0</v>
      </c>
      <c r="BI607" s="155">
        <f>IF(U607="nulová",N607,0)</f>
        <v>0</v>
      </c>
      <c r="BJ607" s="9" t="s">
        <v>83</v>
      </c>
      <c r="BK607" s="155">
        <f>ROUND(L607*K607,2)</f>
        <v>0</v>
      </c>
      <c r="BL607" s="9" t="s">
        <v>147</v>
      </c>
      <c r="BM607" s="9" t="s">
        <v>868</v>
      </c>
    </row>
    <row r="608" spans="2:51" s="165" customFormat="1" ht="22.5" customHeight="1">
      <c r="B608" s="166"/>
      <c r="C608" s="167"/>
      <c r="D608" s="167"/>
      <c r="E608" s="168"/>
      <c r="F608" s="300" t="s">
        <v>174</v>
      </c>
      <c r="G608" s="300"/>
      <c r="H608" s="300"/>
      <c r="I608" s="300"/>
      <c r="J608" s="167"/>
      <c r="K608" s="169">
        <v>22.62</v>
      </c>
      <c r="L608" s="167"/>
      <c r="M608" s="167"/>
      <c r="N608" s="167"/>
      <c r="O608" s="167"/>
      <c r="P608" s="167"/>
      <c r="Q608" s="167"/>
      <c r="R608" s="170"/>
      <c r="T608" s="171"/>
      <c r="U608" s="167"/>
      <c r="V608" s="167"/>
      <c r="W608" s="167"/>
      <c r="X608" s="167"/>
      <c r="Y608" s="167"/>
      <c r="Z608" s="167"/>
      <c r="AA608" s="172"/>
      <c r="AT608" s="173" t="s">
        <v>269</v>
      </c>
      <c r="AU608" s="173" t="s">
        <v>90</v>
      </c>
      <c r="AV608" s="165" t="s">
        <v>90</v>
      </c>
      <c r="AW608" s="165" t="s">
        <v>32</v>
      </c>
      <c r="AX608" s="165" t="s">
        <v>83</v>
      </c>
      <c r="AY608" s="173" t="s">
        <v>148</v>
      </c>
    </row>
    <row r="609" spans="2:65" s="23" customFormat="1" ht="31.5" customHeight="1">
      <c r="B609" s="146"/>
      <c r="C609" s="147" t="s">
        <v>869</v>
      </c>
      <c r="D609" s="147" t="s">
        <v>149</v>
      </c>
      <c r="E609" s="148" t="s">
        <v>870</v>
      </c>
      <c r="F609" s="291" t="s">
        <v>871</v>
      </c>
      <c r="G609" s="291"/>
      <c r="H609" s="291"/>
      <c r="I609" s="291"/>
      <c r="J609" s="149" t="s">
        <v>172</v>
      </c>
      <c r="K609" s="150">
        <v>1.19</v>
      </c>
      <c r="L609" s="292"/>
      <c r="M609" s="292"/>
      <c r="N609" s="292">
        <f>ROUND(L609*K609,2)</f>
        <v>0</v>
      </c>
      <c r="O609" s="292"/>
      <c r="P609" s="292"/>
      <c r="Q609" s="292"/>
      <c r="R609" s="151"/>
      <c r="T609" s="152"/>
      <c r="U609" s="34" t="s">
        <v>40</v>
      </c>
      <c r="V609" s="153">
        <v>0.7</v>
      </c>
      <c r="W609" s="153">
        <f>V609*K609</f>
        <v>0.833</v>
      </c>
      <c r="X609" s="153">
        <v>0</v>
      </c>
      <c r="Y609" s="153">
        <f>X609*K609</f>
        <v>0</v>
      </c>
      <c r="Z609" s="153">
        <v>0.048</v>
      </c>
      <c r="AA609" s="154">
        <f>Z609*K609</f>
        <v>0.05712</v>
      </c>
      <c r="AR609" s="9" t="s">
        <v>147</v>
      </c>
      <c r="AT609" s="9" t="s">
        <v>149</v>
      </c>
      <c r="AU609" s="9" t="s">
        <v>90</v>
      </c>
      <c r="AY609" s="9" t="s">
        <v>148</v>
      </c>
      <c r="BE609" s="155">
        <f>IF(U609="základní",N609,0)</f>
        <v>0</v>
      </c>
      <c r="BF609" s="155">
        <f>IF(U609="snížená",N609,0)</f>
        <v>0</v>
      </c>
      <c r="BG609" s="155">
        <f>IF(U609="zákl. přenesená",N609,0)</f>
        <v>0</v>
      </c>
      <c r="BH609" s="155">
        <f>IF(U609="sníž. přenesená",N609,0)</f>
        <v>0</v>
      </c>
      <c r="BI609" s="155">
        <f>IF(U609="nulová",N609,0)</f>
        <v>0</v>
      </c>
      <c r="BJ609" s="9" t="s">
        <v>83</v>
      </c>
      <c r="BK609" s="155">
        <f>ROUND(L609*K609,2)</f>
        <v>0</v>
      </c>
      <c r="BL609" s="9" t="s">
        <v>147</v>
      </c>
      <c r="BM609" s="9" t="s">
        <v>872</v>
      </c>
    </row>
    <row r="610" spans="2:51" s="165" customFormat="1" ht="22.5" customHeight="1">
      <c r="B610" s="166"/>
      <c r="C610" s="167"/>
      <c r="D610" s="167"/>
      <c r="E610" s="168"/>
      <c r="F610" s="300" t="s">
        <v>873</v>
      </c>
      <c r="G610" s="300"/>
      <c r="H610" s="300"/>
      <c r="I610" s="300"/>
      <c r="J610" s="167"/>
      <c r="K610" s="169">
        <v>1.19</v>
      </c>
      <c r="L610" s="167"/>
      <c r="M610" s="167"/>
      <c r="N610" s="167"/>
      <c r="O610" s="167"/>
      <c r="P610" s="167"/>
      <c r="Q610" s="167"/>
      <c r="R610" s="170"/>
      <c r="T610" s="171"/>
      <c r="U610" s="167"/>
      <c r="V610" s="167"/>
      <c r="W610" s="167"/>
      <c r="X610" s="167"/>
      <c r="Y610" s="167"/>
      <c r="Z610" s="167"/>
      <c r="AA610" s="172"/>
      <c r="AT610" s="173" t="s">
        <v>269</v>
      </c>
      <c r="AU610" s="173" t="s">
        <v>90</v>
      </c>
      <c r="AV610" s="165" t="s">
        <v>90</v>
      </c>
      <c r="AW610" s="165" t="s">
        <v>32</v>
      </c>
      <c r="AX610" s="165" t="s">
        <v>83</v>
      </c>
      <c r="AY610" s="173" t="s">
        <v>148</v>
      </c>
    </row>
    <row r="611" spans="2:65" s="23" customFormat="1" ht="31.5" customHeight="1">
      <c r="B611" s="146"/>
      <c r="C611" s="147" t="s">
        <v>874</v>
      </c>
      <c r="D611" s="147" t="s">
        <v>149</v>
      </c>
      <c r="E611" s="148" t="s">
        <v>875</v>
      </c>
      <c r="F611" s="291" t="s">
        <v>876</v>
      </c>
      <c r="G611" s="291"/>
      <c r="H611" s="291"/>
      <c r="I611" s="291"/>
      <c r="J611" s="149" t="s">
        <v>172</v>
      </c>
      <c r="K611" s="150">
        <v>29.151</v>
      </c>
      <c r="L611" s="292"/>
      <c r="M611" s="292"/>
      <c r="N611" s="292">
        <f>ROUND(L611*K611,2)</f>
        <v>0</v>
      </c>
      <c r="O611" s="292"/>
      <c r="P611" s="292"/>
      <c r="Q611" s="292"/>
      <c r="R611" s="151"/>
      <c r="T611" s="152"/>
      <c r="U611" s="34" t="s">
        <v>40</v>
      </c>
      <c r="V611" s="153">
        <v>0.47100000000000003</v>
      </c>
      <c r="W611" s="153">
        <f>V611*K611</f>
        <v>13.730121</v>
      </c>
      <c r="X611" s="153">
        <v>0</v>
      </c>
      <c r="Y611" s="153">
        <f>X611*K611</f>
        <v>0</v>
      </c>
      <c r="Z611" s="153">
        <v>0.038</v>
      </c>
      <c r="AA611" s="154">
        <f>Z611*K611</f>
        <v>1.107738</v>
      </c>
      <c r="AR611" s="9" t="s">
        <v>147</v>
      </c>
      <c r="AT611" s="9" t="s">
        <v>149</v>
      </c>
      <c r="AU611" s="9" t="s">
        <v>90</v>
      </c>
      <c r="AY611" s="9" t="s">
        <v>148</v>
      </c>
      <c r="BE611" s="155">
        <f>IF(U611="základní",N611,0)</f>
        <v>0</v>
      </c>
      <c r="BF611" s="155">
        <f>IF(U611="snížená",N611,0)</f>
        <v>0</v>
      </c>
      <c r="BG611" s="155">
        <f>IF(U611="zákl. přenesená",N611,0)</f>
        <v>0</v>
      </c>
      <c r="BH611" s="155">
        <f>IF(U611="sníž. přenesená",N611,0)</f>
        <v>0</v>
      </c>
      <c r="BI611" s="155">
        <f>IF(U611="nulová",N611,0)</f>
        <v>0</v>
      </c>
      <c r="BJ611" s="9" t="s">
        <v>83</v>
      </c>
      <c r="BK611" s="155">
        <f>ROUND(L611*K611,2)</f>
        <v>0</v>
      </c>
      <c r="BL611" s="9" t="s">
        <v>147</v>
      </c>
      <c r="BM611" s="9" t="s">
        <v>877</v>
      </c>
    </row>
    <row r="612" spans="2:51" s="165" customFormat="1" ht="22.5" customHeight="1">
      <c r="B612" s="166"/>
      <c r="C612" s="167"/>
      <c r="D612" s="167"/>
      <c r="E612" s="168"/>
      <c r="F612" s="300" t="s">
        <v>878</v>
      </c>
      <c r="G612" s="300"/>
      <c r="H612" s="300"/>
      <c r="I612" s="300"/>
      <c r="J612" s="167"/>
      <c r="K612" s="169">
        <v>29.151</v>
      </c>
      <c r="L612" s="167"/>
      <c r="M612" s="167"/>
      <c r="N612" s="167"/>
      <c r="O612" s="167"/>
      <c r="P612" s="167"/>
      <c r="Q612" s="167"/>
      <c r="R612" s="170"/>
      <c r="T612" s="171"/>
      <c r="U612" s="167"/>
      <c r="V612" s="167"/>
      <c r="W612" s="167"/>
      <c r="X612" s="167"/>
      <c r="Y612" s="167"/>
      <c r="Z612" s="167"/>
      <c r="AA612" s="172"/>
      <c r="AT612" s="173" t="s">
        <v>269</v>
      </c>
      <c r="AU612" s="173" t="s">
        <v>90</v>
      </c>
      <c r="AV612" s="165" t="s">
        <v>90</v>
      </c>
      <c r="AW612" s="165" t="s">
        <v>32</v>
      </c>
      <c r="AX612" s="165" t="s">
        <v>83</v>
      </c>
      <c r="AY612" s="173" t="s">
        <v>148</v>
      </c>
    </row>
    <row r="613" spans="2:65" s="23" customFormat="1" ht="31.5" customHeight="1">
      <c r="B613" s="146"/>
      <c r="C613" s="147" t="s">
        <v>879</v>
      </c>
      <c r="D613" s="147" t="s">
        <v>149</v>
      </c>
      <c r="E613" s="148" t="s">
        <v>880</v>
      </c>
      <c r="F613" s="291" t="s">
        <v>881</v>
      </c>
      <c r="G613" s="291"/>
      <c r="H613" s="291"/>
      <c r="I613" s="291"/>
      <c r="J613" s="149" t="s">
        <v>172</v>
      </c>
      <c r="K613" s="150">
        <v>2.517</v>
      </c>
      <c r="L613" s="292"/>
      <c r="M613" s="292"/>
      <c r="N613" s="292">
        <f>ROUND(L613*K613,2)</f>
        <v>0</v>
      </c>
      <c r="O613" s="292"/>
      <c r="P613" s="292"/>
      <c r="Q613" s="292"/>
      <c r="R613" s="151"/>
      <c r="T613" s="152"/>
      <c r="U613" s="34" t="s">
        <v>40</v>
      </c>
      <c r="V613" s="153">
        <v>0.383</v>
      </c>
      <c r="W613" s="153">
        <f>V613*K613</f>
        <v>0.964011</v>
      </c>
      <c r="X613" s="153">
        <v>0</v>
      </c>
      <c r="Y613" s="153">
        <f>X613*K613</f>
        <v>0</v>
      </c>
      <c r="Z613" s="153">
        <v>0.034</v>
      </c>
      <c r="AA613" s="154">
        <f>Z613*K613</f>
        <v>0.085578</v>
      </c>
      <c r="AR613" s="9" t="s">
        <v>147</v>
      </c>
      <c r="AT613" s="9" t="s">
        <v>149</v>
      </c>
      <c r="AU613" s="9" t="s">
        <v>90</v>
      </c>
      <c r="AY613" s="9" t="s">
        <v>148</v>
      </c>
      <c r="BE613" s="155">
        <f>IF(U613="základní",N613,0)</f>
        <v>0</v>
      </c>
      <c r="BF613" s="155">
        <f>IF(U613="snížená",N613,0)</f>
        <v>0</v>
      </c>
      <c r="BG613" s="155">
        <f>IF(U613="zákl. přenesená",N613,0)</f>
        <v>0</v>
      </c>
      <c r="BH613" s="155">
        <f>IF(U613="sníž. přenesená",N613,0)</f>
        <v>0</v>
      </c>
      <c r="BI613" s="155">
        <f>IF(U613="nulová",N613,0)</f>
        <v>0</v>
      </c>
      <c r="BJ613" s="9" t="s">
        <v>83</v>
      </c>
      <c r="BK613" s="155">
        <f>ROUND(L613*K613,2)</f>
        <v>0</v>
      </c>
      <c r="BL613" s="9" t="s">
        <v>147</v>
      </c>
      <c r="BM613" s="9" t="s">
        <v>882</v>
      </c>
    </row>
    <row r="614" spans="2:51" s="165" customFormat="1" ht="22.5" customHeight="1">
      <c r="B614" s="166"/>
      <c r="C614" s="167"/>
      <c r="D614" s="167"/>
      <c r="E614" s="168"/>
      <c r="F614" s="300" t="s">
        <v>883</v>
      </c>
      <c r="G614" s="300"/>
      <c r="H614" s="300"/>
      <c r="I614" s="300"/>
      <c r="J614" s="167"/>
      <c r="K614" s="169">
        <v>2.517</v>
      </c>
      <c r="L614" s="167"/>
      <c r="M614" s="167"/>
      <c r="N614" s="167"/>
      <c r="O614" s="167"/>
      <c r="P614" s="167"/>
      <c r="Q614" s="167"/>
      <c r="R614" s="170"/>
      <c r="T614" s="171"/>
      <c r="U614" s="167"/>
      <c r="V614" s="167"/>
      <c r="W614" s="167"/>
      <c r="X614" s="167"/>
      <c r="Y614" s="167"/>
      <c r="Z614" s="167"/>
      <c r="AA614" s="172"/>
      <c r="AT614" s="173" t="s">
        <v>269</v>
      </c>
      <c r="AU614" s="173" t="s">
        <v>90</v>
      </c>
      <c r="AV614" s="165" t="s">
        <v>90</v>
      </c>
      <c r="AW614" s="165" t="s">
        <v>32</v>
      </c>
      <c r="AX614" s="165" t="s">
        <v>83</v>
      </c>
      <c r="AY614" s="173" t="s">
        <v>148</v>
      </c>
    </row>
    <row r="615" spans="2:65" s="23" customFormat="1" ht="22.5" customHeight="1">
      <c r="B615" s="146"/>
      <c r="C615" s="147" t="s">
        <v>884</v>
      </c>
      <c r="D615" s="147" t="s">
        <v>149</v>
      </c>
      <c r="E615" s="148" t="s">
        <v>885</v>
      </c>
      <c r="F615" s="291" t="s">
        <v>886</v>
      </c>
      <c r="G615" s="291"/>
      <c r="H615" s="291"/>
      <c r="I615" s="291"/>
      <c r="J615" s="149" t="s">
        <v>172</v>
      </c>
      <c r="K615" s="150">
        <v>5.04</v>
      </c>
      <c r="L615" s="292"/>
      <c r="M615" s="292"/>
      <c r="N615" s="292">
        <f>ROUND(L615*K615,2)</f>
        <v>0</v>
      </c>
      <c r="O615" s="292"/>
      <c r="P615" s="292"/>
      <c r="Q615" s="292"/>
      <c r="R615" s="151"/>
      <c r="T615" s="152"/>
      <c r="U615" s="34" t="s">
        <v>40</v>
      </c>
      <c r="V615" s="153">
        <v>0.41500000000000004</v>
      </c>
      <c r="W615" s="153">
        <f>V615*K615</f>
        <v>2.0916</v>
      </c>
      <c r="X615" s="153">
        <v>0</v>
      </c>
      <c r="Y615" s="153">
        <f>X615*K615</f>
        <v>0</v>
      </c>
      <c r="Z615" s="153">
        <v>0.06</v>
      </c>
      <c r="AA615" s="154">
        <f>Z615*K615</f>
        <v>0.3024</v>
      </c>
      <c r="AR615" s="9" t="s">
        <v>147</v>
      </c>
      <c r="AT615" s="9" t="s">
        <v>149</v>
      </c>
      <c r="AU615" s="9" t="s">
        <v>90</v>
      </c>
      <c r="AY615" s="9" t="s">
        <v>148</v>
      </c>
      <c r="BE615" s="155">
        <f>IF(U615="základní",N615,0)</f>
        <v>0</v>
      </c>
      <c r="BF615" s="155">
        <f>IF(U615="snížená",N615,0)</f>
        <v>0</v>
      </c>
      <c r="BG615" s="155">
        <f>IF(U615="zákl. přenesená",N615,0)</f>
        <v>0</v>
      </c>
      <c r="BH615" s="155">
        <f>IF(U615="sníž. přenesená",N615,0)</f>
        <v>0</v>
      </c>
      <c r="BI615" s="155">
        <f>IF(U615="nulová",N615,0)</f>
        <v>0</v>
      </c>
      <c r="BJ615" s="9" t="s">
        <v>83</v>
      </c>
      <c r="BK615" s="155">
        <f>ROUND(L615*K615,2)</f>
        <v>0</v>
      </c>
      <c r="BL615" s="9" t="s">
        <v>147</v>
      </c>
      <c r="BM615" s="9" t="s">
        <v>887</v>
      </c>
    </row>
    <row r="616" spans="2:51" s="165" customFormat="1" ht="22.5" customHeight="1">
      <c r="B616" s="166"/>
      <c r="C616" s="167"/>
      <c r="D616" s="167"/>
      <c r="E616" s="168"/>
      <c r="F616" s="300" t="s">
        <v>888</v>
      </c>
      <c r="G616" s="300"/>
      <c r="H616" s="300"/>
      <c r="I616" s="300"/>
      <c r="J616" s="167"/>
      <c r="K616" s="169">
        <v>5.04</v>
      </c>
      <c r="L616" s="167"/>
      <c r="M616" s="167"/>
      <c r="N616" s="167"/>
      <c r="O616" s="167"/>
      <c r="P616" s="167"/>
      <c r="Q616" s="167"/>
      <c r="R616" s="170"/>
      <c r="T616" s="171"/>
      <c r="U616" s="167"/>
      <c r="V616" s="167"/>
      <c r="W616" s="167"/>
      <c r="X616" s="167"/>
      <c r="Y616" s="167"/>
      <c r="Z616" s="167"/>
      <c r="AA616" s="172"/>
      <c r="AT616" s="173" t="s">
        <v>269</v>
      </c>
      <c r="AU616" s="173" t="s">
        <v>90</v>
      </c>
      <c r="AV616" s="165" t="s">
        <v>90</v>
      </c>
      <c r="AW616" s="165" t="s">
        <v>32</v>
      </c>
      <c r="AX616" s="165" t="s">
        <v>83</v>
      </c>
      <c r="AY616" s="173" t="s">
        <v>148</v>
      </c>
    </row>
    <row r="617" spans="2:65" s="23" customFormat="1" ht="25.5" customHeight="1">
      <c r="B617" s="146"/>
      <c r="C617" s="147" t="s">
        <v>889</v>
      </c>
      <c r="D617" s="147" t="s">
        <v>149</v>
      </c>
      <c r="E617" s="148" t="s">
        <v>890</v>
      </c>
      <c r="F617" s="291" t="s">
        <v>891</v>
      </c>
      <c r="G617" s="291"/>
      <c r="H617" s="291"/>
      <c r="I617" s="291"/>
      <c r="J617" s="149" t="s">
        <v>172</v>
      </c>
      <c r="K617" s="150">
        <v>25.6</v>
      </c>
      <c r="L617" s="292"/>
      <c r="M617" s="292"/>
      <c r="N617" s="292">
        <f>ROUND(L617*K617,2)</f>
        <v>0</v>
      </c>
      <c r="O617" s="292"/>
      <c r="P617" s="292"/>
      <c r="Q617" s="292"/>
      <c r="R617" s="151"/>
      <c r="T617" s="152"/>
      <c r="U617" s="34" t="s">
        <v>40</v>
      </c>
      <c r="V617" s="153">
        <v>0.9390000000000001</v>
      </c>
      <c r="W617" s="153">
        <f>V617*K617</f>
        <v>24.038400000000003</v>
      </c>
      <c r="X617" s="153">
        <v>0</v>
      </c>
      <c r="Y617" s="153">
        <f>X617*K617</f>
        <v>0</v>
      </c>
      <c r="Z617" s="153">
        <v>0.076</v>
      </c>
      <c r="AA617" s="154">
        <f>Z617*K617</f>
        <v>1.9456</v>
      </c>
      <c r="AR617" s="9" t="s">
        <v>147</v>
      </c>
      <c r="AT617" s="9" t="s">
        <v>149</v>
      </c>
      <c r="AU617" s="9" t="s">
        <v>90</v>
      </c>
      <c r="AY617" s="9" t="s">
        <v>148</v>
      </c>
      <c r="BE617" s="155">
        <f>IF(U617="základní",N617,0)</f>
        <v>0</v>
      </c>
      <c r="BF617" s="155">
        <f>IF(U617="snížená",N617,0)</f>
        <v>0</v>
      </c>
      <c r="BG617" s="155">
        <f>IF(U617="zákl. přenesená",N617,0)</f>
        <v>0</v>
      </c>
      <c r="BH617" s="155">
        <f>IF(U617="sníž. přenesená",N617,0)</f>
        <v>0</v>
      </c>
      <c r="BI617" s="155">
        <f>IF(U617="nulová",N617,0)</f>
        <v>0</v>
      </c>
      <c r="BJ617" s="9" t="s">
        <v>83</v>
      </c>
      <c r="BK617" s="155">
        <f>ROUND(L617*K617,2)</f>
        <v>0</v>
      </c>
      <c r="BL617" s="9" t="s">
        <v>147</v>
      </c>
      <c r="BM617" s="9" t="s">
        <v>892</v>
      </c>
    </row>
    <row r="618" spans="2:51" s="165" customFormat="1" ht="22.5" customHeight="1">
      <c r="B618" s="166"/>
      <c r="C618" s="167"/>
      <c r="D618" s="167"/>
      <c r="E618" s="168"/>
      <c r="F618" s="300" t="s">
        <v>893</v>
      </c>
      <c r="G618" s="300"/>
      <c r="H618" s="300"/>
      <c r="I618" s="300"/>
      <c r="J618" s="167"/>
      <c r="K618" s="169">
        <v>25.6</v>
      </c>
      <c r="L618" s="167"/>
      <c r="M618" s="167"/>
      <c r="N618" s="167"/>
      <c r="O618" s="167"/>
      <c r="P618" s="167"/>
      <c r="Q618" s="167"/>
      <c r="R618" s="170"/>
      <c r="T618" s="171"/>
      <c r="U618" s="167"/>
      <c r="V618" s="167"/>
      <c r="W618" s="167"/>
      <c r="X618" s="167"/>
      <c r="Y618" s="167"/>
      <c r="Z618" s="167"/>
      <c r="AA618" s="172"/>
      <c r="AT618" s="173" t="s">
        <v>269</v>
      </c>
      <c r="AU618" s="173" t="s">
        <v>90</v>
      </c>
      <c r="AV618" s="165" t="s">
        <v>90</v>
      </c>
      <c r="AW618" s="165" t="s">
        <v>32</v>
      </c>
      <c r="AX618" s="165" t="s">
        <v>83</v>
      </c>
      <c r="AY618" s="173" t="s">
        <v>148</v>
      </c>
    </row>
    <row r="619" spans="2:65" s="23" customFormat="1" ht="31.5" customHeight="1">
      <c r="B619" s="146"/>
      <c r="C619" s="147" t="s">
        <v>894</v>
      </c>
      <c r="D619" s="147" t="s">
        <v>149</v>
      </c>
      <c r="E619" s="148" t="s">
        <v>895</v>
      </c>
      <c r="F619" s="291" t="s">
        <v>896</v>
      </c>
      <c r="G619" s="291"/>
      <c r="H619" s="291"/>
      <c r="I619" s="291"/>
      <c r="J619" s="149" t="s">
        <v>266</v>
      </c>
      <c r="K619" s="150">
        <v>0.405</v>
      </c>
      <c r="L619" s="292"/>
      <c r="M619" s="292"/>
      <c r="N619" s="292">
        <f>ROUND(L619*K619,2)</f>
        <v>0</v>
      </c>
      <c r="O619" s="292"/>
      <c r="P619" s="292"/>
      <c r="Q619" s="292"/>
      <c r="R619" s="151"/>
      <c r="T619" s="152"/>
      <c r="U619" s="34" t="s">
        <v>40</v>
      </c>
      <c r="V619" s="153">
        <v>5.796</v>
      </c>
      <c r="W619" s="153">
        <f>V619*K619</f>
        <v>2.3473800000000002</v>
      </c>
      <c r="X619" s="153">
        <v>0</v>
      </c>
      <c r="Y619" s="153">
        <f>X619*K619</f>
        <v>0</v>
      </c>
      <c r="Z619" s="153">
        <v>1.8</v>
      </c>
      <c r="AA619" s="154">
        <f>Z619*K619</f>
        <v>0.7290000000000001</v>
      </c>
      <c r="AR619" s="9" t="s">
        <v>147</v>
      </c>
      <c r="AT619" s="9" t="s">
        <v>149</v>
      </c>
      <c r="AU619" s="9" t="s">
        <v>90</v>
      </c>
      <c r="AY619" s="9" t="s">
        <v>148</v>
      </c>
      <c r="BE619" s="155">
        <f>IF(U619="základní",N619,0)</f>
        <v>0</v>
      </c>
      <c r="BF619" s="155">
        <f>IF(U619="snížená",N619,0)</f>
        <v>0</v>
      </c>
      <c r="BG619" s="155">
        <f>IF(U619="zákl. přenesená",N619,0)</f>
        <v>0</v>
      </c>
      <c r="BH619" s="155">
        <f>IF(U619="sníž. přenesená",N619,0)</f>
        <v>0</v>
      </c>
      <c r="BI619" s="155">
        <f>IF(U619="nulová",N619,0)</f>
        <v>0</v>
      </c>
      <c r="BJ619" s="9" t="s">
        <v>83</v>
      </c>
      <c r="BK619" s="155">
        <f>ROUND(L619*K619,2)</f>
        <v>0</v>
      </c>
      <c r="BL619" s="9" t="s">
        <v>147</v>
      </c>
      <c r="BM619" s="9" t="s">
        <v>897</v>
      </c>
    </row>
    <row r="620" spans="2:51" s="157" customFormat="1" ht="22.5" customHeight="1">
      <c r="B620" s="158"/>
      <c r="C620" s="159"/>
      <c r="D620" s="159"/>
      <c r="E620" s="160"/>
      <c r="F620" s="295" t="s">
        <v>898</v>
      </c>
      <c r="G620" s="295"/>
      <c r="H620" s="295"/>
      <c r="I620" s="295"/>
      <c r="J620" s="159"/>
      <c r="K620" s="160"/>
      <c r="L620" s="159"/>
      <c r="M620" s="159"/>
      <c r="N620" s="159"/>
      <c r="O620" s="159"/>
      <c r="P620" s="159"/>
      <c r="Q620" s="159"/>
      <c r="R620" s="161"/>
      <c r="T620" s="162"/>
      <c r="U620" s="159"/>
      <c r="V620" s="159"/>
      <c r="W620" s="159"/>
      <c r="X620" s="159"/>
      <c r="Y620" s="159"/>
      <c r="Z620" s="159"/>
      <c r="AA620" s="163"/>
      <c r="AT620" s="164" t="s">
        <v>269</v>
      </c>
      <c r="AU620" s="164" t="s">
        <v>90</v>
      </c>
      <c r="AV620" s="157" t="s">
        <v>83</v>
      </c>
      <c r="AW620" s="157" t="s">
        <v>32</v>
      </c>
      <c r="AX620" s="157" t="s">
        <v>75</v>
      </c>
      <c r="AY620" s="164" t="s">
        <v>148</v>
      </c>
    </row>
    <row r="621" spans="2:51" s="165" customFormat="1" ht="22.5" customHeight="1">
      <c r="B621" s="166"/>
      <c r="C621" s="167"/>
      <c r="D621" s="167"/>
      <c r="E621" s="168"/>
      <c r="F621" s="296" t="s">
        <v>899</v>
      </c>
      <c r="G621" s="296"/>
      <c r="H621" s="296"/>
      <c r="I621" s="296"/>
      <c r="J621" s="167"/>
      <c r="K621" s="169">
        <v>0.405</v>
      </c>
      <c r="L621" s="167"/>
      <c r="M621" s="167"/>
      <c r="N621" s="167"/>
      <c r="O621" s="167"/>
      <c r="P621" s="167"/>
      <c r="Q621" s="167"/>
      <c r="R621" s="170"/>
      <c r="T621" s="171"/>
      <c r="U621" s="167"/>
      <c r="V621" s="167"/>
      <c r="W621" s="167"/>
      <c r="X621" s="167"/>
      <c r="Y621" s="167"/>
      <c r="Z621" s="167"/>
      <c r="AA621" s="172"/>
      <c r="AT621" s="173" t="s">
        <v>269</v>
      </c>
      <c r="AU621" s="173" t="s">
        <v>90</v>
      </c>
      <c r="AV621" s="165" t="s">
        <v>90</v>
      </c>
      <c r="AW621" s="165" t="s">
        <v>32</v>
      </c>
      <c r="AX621" s="165" t="s">
        <v>83</v>
      </c>
      <c r="AY621" s="173" t="s">
        <v>148</v>
      </c>
    </row>
    <row r="622" spans="2:65" s="23" customFormat="1" ht="31.5" customHeight="1">
      <c r="B622" s="146"/>
      <c r="C622" s="147" t="s">
        <v>900</v>
      </c>
      <c r="D622" s="147" t="s">
        <v>149</v>
      </c>
      <c r="E622" s="148" t="s">
        <v>901</v>
      </c>
      <c r="F622" s="291" t="s">
        <v>902</v>
      </c>
      <c r="G622" s="291"/>
      <c r="H622" s="291"/>
      <c r="I622" s="291"/>
      <c r="J622" s="149" t="s">
        <v>172</v>
      </c>
      <c r="K622" s="150">
        <v>1.6</v>
      </c>
      <c r="L622" s="292"/>
      <c r="M622" s="292"/>
      <c r="N622" s="292">
        <f>ROUND(L622*K622,2)</f>
        <v>0</v>
      </c>
      <c r="O622" s="292"/>
      <c r="P622" s="292"/>
      <c r="Q622" s="292"/>
      <c r="R622" s="151"/>
      <c r="T622" s="152"/>
      <c r="U622" s="34" t="s">
        <v>40</v>
      </c>
      <c r="V622" s="153">
        <v>0.43</v>
      </c>
      <c r="W622" s="153">
        <f>V622*K622</f>
        <v>0.6880000000000001</v>
      </c>
      <c r="X622" s="153">
        <v>0</v>
      </c>
      <c r="Y622" s="153">
        <f>X622*K622</f>
        <v>0</v>
      </c>
      <c r="Z622" s="153">
        <v>0.27</v>
      </c>
      <c r="AA622" s="154">
        <f>Z622*K622</f>
        <v>0.43200000000000005</v>
      </c>
      <c r="AR622" s="9" t="s">
        <v>147</v>
      </c>
      <c r="AT622" s="9" t="s">
        <v>149</v>
      </c>
      <c r="AU622" s="9" t="s">
        <v>90</v>
      </c>
      <c r="AY622" s="9" t="s">
        <v>148</v>
      </c>
      <c r="BE622" s="155">
        <f>IF(U622="základní",N622,0)</f>
        <v>0</v>
      </c>
      <c r="BF622" s="155">
        <f>IF(U622="snížená",N622,0)</f>
        <v>0</v>
      </c>
      <c r="BG622" s="155">
        <f>IF(U622="zákl. přenesená",N622,0)</f>
        <v>0</v>
      </c>
      <c r="BH622" s="155">
        <f>IF(U622="sníž. přenesená",N622,0)</f>
        <v>0</v>
      </c>
      <c r="BI622" s="155">
        <f>IF(U622="nulová",N622,0)</f>
        <v>0</v>
      </c>
      <c r="BJ622" s="9" t="s">
        <v>83</v>
      </c>
      <c r="BK622" s="155">
        <f>ROUND(L622*K622,2)</f>
        <v>0</v>
      </c>
      <c r="BL622" s="9" t="s">
        <v>147</v>
      </c>
      <c r="BM622" s="9" t="s">
        <v>903</v>
      </c>
    </row>
    <row r="623" spans="2:51" s="165" customFormat="1" ht="22.5" customHeight="1">
      <c r="B623" s="166"/>
      <c r="C623" s="167"/>
      <c r="D623" s="167"/>
      <c r="E623" s="168"/>
      <c r="F623" s="300" t="s">
        <v>904</v>
      </c>
      <c r="G623" s="300"/>
      <c r="H623" s="300"/>
      <c r="I623" s="300"/>
      <c r="J623" s="167"/>
      <c r="K623" s="169">
        <v>1.6</v>
      </c>
      <c r="L623" s="167"/>
      <c r="M623" s="167"/>
      <c r="N623" s="167"/>
      <c r="O623" s="167"/>
      <c r="P623" s="167"/>
      <c r="Q623" s="167"/>
      <c r="R623" s="170"/>
      <c r="T623" s="171"/>
      <c r="U623" s="167"/>
      <c r="V623" s="167"/>
      <c r="W623" s="167"/>
      <c r="X623" s="167"/>
      <c r="Y623" s="167"/>
      <c r="Z623" s="167"/>
      <c r="AA623" s="172"/>
      <c r="AT623" s="173" t="s">
        <v>269</v>
      </c>
      <c r="AU623" s="173" t="s">
        <v>90</v>
      </c>
      <c r="AV623" s="165" t="s">
        <v>90</v>
      </c>
      <c r="AW623" s="165" t="s">
        <v>32</v>
      </c>
      <c r="AX623" s="165" t="s">
        <v>83</v>
      </c>
      <c r="AY623" s="173" t="s">
        <v>148</v>
      </c>
    </row>
    <row r="624" spans="2:65" s="23" customFormat="1" ht="36" customHeight="1">
      <c r="B624" s="146"/>
      <c r="C624" s="147" t="s">
        <v>905</v>
      </c>
      <c r="D624" s="147" t="s">
        <v>149</v>
      </c>
      <c r="E624" s="148" t="s">
        <v>906</v>
      </c>
      <c r="F624" s="291" t="s">
        <v>907</v>
      </c>
      <c r="G624" s="291"/>
      <c r="H624" s="291"/>
      <c r="I624" s="291"/>
      <c r="J624" s="149" t="s">
        <v>451</v>
      </c>
      <c r="K624" s="150">
        <v>1.2</v>
      </c>
      <c r="L624" s="292"/>
      <c r="M624" s="292"/>
      <c r="N624" s="292">
        <f>ROUND(L624*K624,2)</f>
        <v>0</v>
      </c>
      <c r="O624" s="292"/>
      <c r="P624" s="292"/>
      <c r="Q624" s="292"/>
      <c r="R624" s="151"/>
      <c r="T624" s="152"/>
      <c r="U624" s="34" t="s">
        <v>40</v>
      </c>
      <c r="V624" s="153">
        <v>0.7150000000000001</v>
      </c>
      <c r="W624" s="153">
        <f>V624*K624</f>
        <v>0.8580000000000001</v>
      </c>
      <c r="X624" s="153">
        <v>0</v>
      </c>
      <c r="Y624" s="153">
        <f>X624*K624</f>
        <v>0</v>
      </c>
      <c r="Z624" s="153">
        <v>0.042</v>
      </c>
      <c r="AA624" s="154">
        <f>Z624*K624</f>
        <v>0.0504</v>
      </c>
      <c r="AR624" s="9" t="s">
        <v>147</v>
      </c>
      <c r="AT624" s="9" t="s">
        <v>149</v>
      </c>
      <c r="AU624" s="9" t="s">
        <v>90</v>
      </c>
      <c r="AY624" s="9" t="s">
        <v>148</v>
      </c>
      <c r="BE624" s="155">
        <f>IF(U624="základní",N624,0)</f>
        <v>0</v>
      </c>
      <c r="BF624" s="155">
        <f>IF(U624="snížená",N624,0)</f>
        <v>0</v>
      </c>
      <c r="BG624" s="155">
        <f>IF(U624="zákl. přenesená",N624,0)</f>
        <v>0</v>
      </c>
      <c r="BH624" s="155">
        <f>IF(U624="sníž. přenesená",N624,0)</f>
        <v>0</v>
      </c>
      <c r="BI624" s="155">
        <f>IF(U624="nulová",N624,0)</f>
        <v>0</v>
      </c>
      <c r="BJ624" s="9" t="s">
        <v>83</v>
      </c>
      <c r="BK624" s="155">
        <f>ROUND(L624*K624,2)</f>
        <v>0</v>
      </c>
      <c r="BL624" s="9" t="s">
        <v>147</v>
      </c>
      <c r="BM624" s="9" t="s">
        <v>908</v>
      </c>
    </row>
    <row r="625" spans="2:51" s="157" customFormat="1" ht="22.5" customHeight="1">
      <c r="B625" s="158"/>
      <c r="C625" s="159"/>
      <c r="D625" s="159"/>
      <c r="E625" s="160"/>
      <c r="F625" s="295" t="s">
        <v>909</v>
      </c>
      <c r="G625" s="295"/>
      <c r="H625" s="295"/>
      <c r="I625" s="295"/>
      <c r="J625" s="159"/>
      <c r="K625" s="160"/>
      <c r="L625" s="159"/>
      <c r="M625" s="159"/>
      <c r="N625" s="159"/>
      <c r="O625" s="159"/>
      <c r="P625" s="159"/>
      <c r="Q625" s="159"/>
      <c r="R625" s="161"/>
      <c r="T625" s="162"/>
      <c r="U625" s="159"/>
      <c r="V625" s="159"/>
      <c r="W625" s="159"/>
      <c r="X625" s="159"/>
      <c r="Y625" s="159"/>
      <c r="Z625" s="159"/>
      <c r="AA625" s="163"/>
      <c r="AT625" s="164" t="s">
        <v>269</v>
      </c>
      <c r="AU625" s="164" t="s">
        <v>90</v>
      </c>
      <c r="AV625" s="157" t="s">
        <v>83</v>
      </c>
      <c r="AW625" s="157" t="s">
        <v>32</v>
      </c>
      <c r="AX625" s="157" t="s">
        <v>75</v>
      </c>
      <c r="AY625" s="164" t="s">
        <v>148</v>
      </c>
    </row>
    <row r="626" spans="2:51" s="165" customFormat="1" ht="22.5" customHeight="1">
      <c r="B626" s="166"/>
      <c r="C626" s="167"/>
      <c r="D626" s="167"/>
      <c r="E626" s="168"/>
      <c r="F626" s="296" t="s">
        <v>910</v>
      </c>
      <c r="G626" s="296"/>
      <c r="H626" s="296"/>
      <c r="I626" s="296"/>
      <c r="J626" s="167"/>
      <c r="K626" s="169">
        <v>1.2</v>
      </c>
      <c r="L626" s="167"/>
      <c r="M626" s="167"/>
      <c r="N626" s="167"/>
      <c r="O626" s="167"/>
      <c r="P626" s="167"/>
      <c r="Q626" s="167"/>
      <c r="R626" s="170"/>
      <c r="T626" s="171"/>
      <c r="U626" s="167"/>
      <c r="V626" s="167"/>
      <c r="W626" s="167"/>
      <c r="X626" s="167"/>
      <c r="Y626" s="167"/>
      <c r="Z626" s="167"/>
      <c r="AA626" s="172"/>
      <c r="AT626" s="173" t="s">
        <v>269</v>
      </c>
      <c r="AU626" s="173" t="s">
        <v>90</v>
      </c>
      <c r="AV626" s="165" t="s">
        <v>90</v>
      </c>
      <c r="AW626" s="165" t="s">
        <v>32</v>
      </c>
      <c r="AX626" s="165" t="s">
        <v>83</v>
      </c>
      <c r="AY626" s="173" t="s">
        <v>148</v>
      </c>
    </row>
    <row r="627" spans="2:65" s="23" customFormat="1" ht="31.5" customHeight="1">
      <c r="B627" s="146"/>
      <c r="C627" s="147" t="s">
        <v>911</v>
      </c>
      <c r="D627" s="147" t="s">
        <v>149</v>
      </c>
      <c r="E627" s="148" t="s">
        <v>912</v>
      </c>
      <c r="F627" s="291" t="s">
        <v>913</v>
      </c>
      <c r="G627" s="291"/>
      <c r="H627" s="291"/>
      <c r="I627" s="291"/>
      <c r="J627" s="149" t="s">
        <v>172</v>
      </c>
      <c r="K627" s="150">
        <v>176.269</v>
      </c>
      <c r="L627" s="292"/>
      <c r="M627" s="292"/>
      <c r="N627" s="292">
        <f>ROUND(L627*K627,2)</f>
        <v>0</v>
      </c>
      <c r="O627" s="292"/>
      <c r="P627" s="292"/>
      <c r="Q627" s="292"/>
      <c r="R627" s="151"/>
      <c r="T627" s="152"/>
      <c r="U627" s="34" t="s">
        <v>40</v>
      </c>
      <c r="V627" s="153">
        <v>0.08</v>
      </c>
      <c r="W627" s="153">
        <f>V627*K627</f>
        <v>14.10152</v>
      </c>
      <c r="X627" s="153">
        <v>0</v>
      </c>
      <c r="Y627" s="153">
        <f>X627*K627</f>
        <v>0</v>
      </c>
      <c r="Z627" s="153">
        <v>0.01</v>
      </c>
      <c r="AA627" s="154">
        <f>Z627*K627</f>
        <v>1.76269</v>
      </c>
      <c r="AR627" s="9" t="s">
        <v>147</v>
      </c>
      <c r="AT627" s="9" t="s">
        <v>149</v>
      </c>
      <c r="AU627" s="9" t="s">
        <v>90</v>
      </c>
      <c r="AY627" s="9" t="s">
        <v>148</v>
      </c>
      <c r="BE627" s="155">
        <f>IF(U627="základní",N627,0)</f>
        <v>0</v>
      </c>
      <c r="BF627" s="155">
        <f>IF(U627="snížená",N627,0)</f>
        <v>0</v>
      </c>
      <c r="BG627" s="155">
        <f>IF(U627="zákl. přenesená",N627,0)</f>
        <v>0</v>
      </c>
      <c r="BH627" s="155">
        <f>IF(U627="sníž. přenesená",N627,0)</f>
        <v>0</v>
      </c>
      <c r="BI627" s="155">
        <f>IF(U627="nulová",N627,0)</f>
        <v>0</v>
      </c>
      <c r="BJ627" s="9" t="s">
        <v>83</v>
      </c>
      <c r="BK627" s="155">
        <f>ROUND(L627*K627,2)</f>
        <v>0</v>
      </c>
      <c r="BL627" s="9" t="s">
        <v>147</v>
      </c>
      <c r="BM627" s="9" t="s">
        <v>914</v>
      </c>
    </row>
    <row r="628" spans="2:51" s="165" customFormat="1" ht="22.5" customHeight="1">
      <c r="B628" s="166"/>
      <c r="C628" s="167"/>
      <c r="D628" s="167"/>
      <c r="E628" s="168"/>
      <c r="F628" s="300" t="s">
        <v>170</v>
      </c>
      <c r="G628" s="300"/>
      <c r="H628" s="300"/>
      <c r="I628" s="300"/>
      <c r="J628" s="167"/>
      <c r="K628" s="169">
        <v>176.269</v>
      </c>
      <c r="L628" s="167"/>
      <c r="M628" s="167"/>
      <c r="N628" s="167"/>
      <c r="O628" s="167"/>
      <c r="P628" s="167"/>
      <c r="Q628" s="167"/>
      <c r="R628" s="170"/>
      <c r="T628" s="171"/>
      <c r="U628" s="167"/>
      <c r="V628" s="167"/>
      <c r="W628" s="167"/>
      <c r="X628" s="167"/>
      <c r="Y628" s="167"/>
      <c r="Z628" s="167"/>
      <c r="AA628" s="172"/>
      <c r="AT628" s="173" t="s">
        <v>269</v>
      </c>
      <c r="AU628" s="173" t="s">
        <v>90</v>
      </c>
      <c r="AV628" s="165" t="s">
        <v>90</v>
      </c>
      <c r="AW628" s="165" t="s">
        <v>32</v>
      </c>
      <c r="AX628" s="165" t="s">
        <v>83</v>
      </c>
      <c r="AY628" s="173" t="s">
        <v>148</v>
      </c>
    </row>
    <row r="629" spans="2:65" s="23" customFormat="1" ht="31.5" customHeight="1">
      <c r="B629" s="146"/>
      <c r="C629" s="147" t="s">
        <v>915</v>
      </c>
      <c r="D629" s="147" t="s">
        <v>149</v>
      </c>
      <c r="E629" s="148" t="s">
        <v>916</v>
      </c>
      <c r="F629" s="291" t="s">
        <v>917</v>
      </c>
      <c r="G629" s="291"/>
      <c r="H629" s="291"/>
      <c r="I629" s="291"/>
      <c r="J629" s="149" t="s">
        <v>172</v>
      </c>
      <c r="K629" s="150">
        <v>10.29</v>
      </c>
      <c r="L629" s="292"/>
      <c r="M629" s="292"/>
      <c r="N629" s="292">
        <f>ROUND(L629*K629,2)</f>
        <v>0</v>
      </c>
      <c r="O629" s="292"/>
      <c r="P629" s="292"/>
      <c r="Q629" s="292"/>
      <c r="R629" s="151"/>
      <c r="T629" s="152"/>
      <c r="U629" s="34" t="s">
        <v>40</v>
      </c>
      <c r="V629" s="153">
        <v>0.39</v>
      </c>
      <c r="W629" s="153">
        <f>V629*K629</f>
        <v>4.0131</v>
      </c>
      <c r="X629" s="153">
        <v>0</v>
      </c>
      <c r="Y629" s="153">
        <f>X629*K629</f>
        <v>0</v>
      </c>
      <c r="Z629" s="153">
        <v>0.08900000000000001</v>
      </c>
      <c r="AA629" s="154">
        <f>Z629*K629</f>
        <v>0.91581</v>
      </c>
      <c r="AR629" s="9" t="s">
        <v>147</v>
      </c>
      <c r="AT629" s="9" t="s">
        <v>149</v>
      </c>
      <c r="AU629" s="9" t="s">
        <v>90</v>
      </c>
      <c r="AY629" s="9" t="s">
        <v>148</v>
      </c>
      <c r="BE629" s="155">
        <f>IF(U629="základní",N629,0)</f>
        <v>0</v>
      </c>
      <c r="BF629" s="155">
        <f>IF(U629="snížená",N629,0)</f>
        <v>0</v>
      </c>
      <c r="BG629" s="155">
        <f>IF(U629="zákl. přenesená",N629,0)</f>
        <v>0</v>
      </c>
      <c r="BH629" s="155">
        <f>IF(U629="sníž. přenesená",N629,0)</f>
        <v>0</v>
      </c>
      <c r="BI629" s="155">
        <f>IF(U629="nulová",N629,0)</f>
        <v>0</v>
      </c>
      <c r="BJ629" s="9" t="s">
        <v>83</v>
      </c>
      <c r="BK629" s="155">
        <f>ROUND(L629*K629,2)</f>
        <v>0</v>
      </c>
      <c r="BL629" s="9" t="s">
        <v>147</v>
      </c>
      <c r="BM629" s="9" t="s">
        <v>918</v>
      </c>
    </row>
    <row r="630" spans="2:51" s="157" customFormat="1" ht="22.5" customHeight="1">
      <c r="B630" s="158"/>
      <c r="C630" s="159"/>
      <c r="D630" s="159"/>
      <c r="E630" s="160"/>
      <c r="F630" s="295" t="s">
        <v>919</v>
      </c>
      <c r="G630" s="295"/>
      <c r="H630" s="295"/>
      <c r="I630" s="295"/>
      <c r="J630" s="159"/>
      <c r="K630" s="160"/>
      <c r="L630" s="159"/>
      <c r="M630" s="159"/>
      <c r="N630" s="159"/>
      <c r="O630" s="159"/>
      <c r="P630" s="159"/>
      <c r="Q630" s="159"/>
      <c r="R630" s="161"/>
      <c r="T630" s="162"/>
      <c r="U630" s="159"/>
      <c r="V630" s="159"/>
      <c r="W630" s="159"/>
      <c r="X630" s="159"/>
      <c r="Y630" s="159"/>
      <c r="Z630" s="159"/>
      <c r="AA630" s="163"/>
      <c r="AT630" s="164" t="s">
        <v>269</v>
      </c>
      <c r="AU630" s="164" t="s">
        <v>90</v>
      </c>
      <c r="AV630" s="157" t="s">
        <v>83</v>
      </c>
      <c r="AW630" s="157" t="s">
        <v>32</v>
      </c>
      <c r="AX630" s="157" t="s">
        <v>75</v>
      </c>
      <c r="AY630" s="164" t="s">
        <v>148</v>
      </c>
    </row>
    <row r="631" spans="2:51" s="165" customFormat="1" ht="22.5" customHeight="1">
      <c r="B631" s="166"/>
      <c r="C631" s="167"/>
      <c r="D631" s="167"/>
      <c r="E631" s="168"/>
      <c r="F631" s="296" t="s">
        <v>920</v>
      </c>
      <c r="G631" s="296"/>
      <c r="H631" s="296"/>
      <c r="I631" s="296"/>
      <c r="J631" s="167"/>
      <c r="K631" s="169">
        <v>10.29</v>
      </c>
      <c r="L631" s="167"/>
      <c r="M631" s="167"/>
      <c r="N631" s="167"/>
      <c r="O631" s="167"/>
      <c r="P631" s="167"/>
      <c r="Q631" s="167"/>
      <c r="R631" s="170"/>
      <c r="T631" s="171"/>
      <c r="U631" s="167"/>
      <c r="V631" s="167"/>
      <c r="W631" s="167"/>
      <c r="X631" s="167"/>
      <c r="Y631" s="167"/>
      <c r="Z631" s="167"/>
      <c r="AA631" s="172"/>
      <c r="AT631" s="173" t="s">
        <v>269</v>
      </c>
      <c r="AU631" s="173" t="s">
        <v>90</v>
      </c>
      <c r="AV631" s="165" t="s">
        <v>90</v>
      </c>
      <c r="AW631" s="165" t="s">
        <v>32</v>
      </c>
      <c r="AX631" s="165" t="s">
        <v>83</v>
      </c>
      <c r="AY631" s="173" t="s">
        <v>148</v>
      </c>
    </row>
    <row r="632" spans="2:65" s="23" customFormat="1" ht="31.5" customHeight="1">
      <c r="B632" s="146"/>
      <c r="C632" s="147" t="s">
        <v>921</v>
      </c>
      <c r="D632" s="147" t="s">
        <v>149</v>
      </c>
      <c r="E632" s="148" t="s">
        <v>922</v>
      </c>
      <c r="F632" s="291" t="s">
        <v>923</v>
      </c>
      <c r="G632" s="291"/>
      <c r="H632" s="291"/>
      <c r="I632" s="291"/>
      <c r="J632" s="149" t="s">
        <v>151</v>
      </c>
      <c r="K632" s="150">
        <v>1</v>
      </c>
      <c r="L632" s="292"/>
      <c r="M632" s="292"/>
      <c r="N632" s="292">
        <f>ROUND(L632*K632,2)</f>
        <v>0</v>
      </c>
      <c r="O632" s="292"/>
      <c r="P632" s="292"/>
      <c r="Q632" s="292"/>
      <c r="R632" s="151"/>
      <c r="T632" s="152"/>
      <c r="U632" s="34" t="s">
        <v>40</v>
      </c>
      <c r="V632" s="153">
        <v>0</v>
      </c>
      <c r="W632" s="153">
        <f>V632*K632</f>
        <v>0</v>
      </c>
      <c r="X632" s="153">
        <v>0</v>
      </c>
      <c r="Y632" s="153">
        <f>X632*K632</f>
        <v>0</v>
      </c>
      <c r="Z632" s="153">
        <v>0</v>
      </c>
      <c r="AA632" s="154">
        <f>Z632*K632</f>
        <v>0</v>
      </c>
      <c r="AR632" s="9" t="s">
        <v>147</v>
      </c>
      <c r="AT632" s="9" t="s">
        <v>149</v>
      </c>
      <c r="AU632" s="9" t="s">
        <v>90</v>
      </c>
      <c r="AY632" s="9" t="s">
        <v>148</v>
      </c>
      <c r="BE632" s="155">
        <f>IF(U632="základní",N632,0)</f>
        <v>0</v>
      </c>
      <c r="BF632" s="155">
        <f>IF(U632="snížená",N632,0)</f>
        <v>0</v>
      </c>
      <c r="BG632" s="155">
        <f>IF(U632="zákl. přenesená",N632,0)</f>
        <v>0</v>
      </c>
      <c r="BH632" s="155">
        <f>IF(U632="sníž. přenesená",N632,0)</f>
        <v>0</v>
      </c>
      <c r="BI632" s="155">
        <f>IF(U632="nulová",N632,0)</f>
        <v>0</v>
      </c>
      <c r="BJ632" s="9" t="s">
        <v>83</v>
      </c>
      <c r="BK632" s="155">
        <f>ROUND(L632*K632,2)</f>
        <v>0</v>
      </c>
      <c r="BL632" s="9" t="s">
        <v>147</v>
      </c>
      <c r="BM632" s="9" t="s">
        <v>924</v>
      </c>
    </row>
    <row r="633" spans="2:65" s="23" customFormat="1" ht="31.5" customHeight="1">
      <c r="B633" s="146"/>
      <c r="C633" s="147" t="s">
        <v>925</v>
      </c>
      <c r="D633" s="147" t="s">
        <v>149</v>
      </c>
      <c r="E633" s="148" t="s">
        <v>926</v>
      </c>
      <c r="F633" s="291" t="s">
        <v>927</v>
      </c>
      <c r="G633" s="291"/>
      <c r="H633" s="291"/>
      <c r="I633" s="291"/>
      <c r="J633" s="149" t="s">
        <v>928</v>
      </c>
      <c r="K633" s="150">
        <v>1</v>
      </c>
      <c r="L633" s="292"/>
      <c r="M633" s="292"/>
      <c r="N633" s="292">
        <f>ROUND(L633*K633,2)</f>
        <v>0</v>
      </c>
      <c r="O633" s="292"/>
      <c r="P633" s="292"/>
      <c r="Q633" s="292"/>
      <c r="R633" s="151"/>
      <c r="T633" s="152"/>
      <c r="U633" s="34" t="s">
        <v>40</v>
      </c>
      <c r="V633" s="153">
        <v>0</v>
      </c>
      <c r="W633" s="153">
        <f>V633*K633</f>
        <v>0</v>
      </c>
      <c r="X633" s="153">
        <v>0</v>
      </c>
      <c r="Y633" s="153">
        <f>X633*K633</f>
        <v>0</v>
      </c>
      <c r="Z633" s="153">
        <v>0</v>
      </c>
      <c r="AA633" s="154">
        <f>Z633*K633</f>
        <v>0</v>
      </c>
      <c r="AR633" s="9" t="s">
        <v>147</v>
      </c>
      <c r="AT633" s="9" t="s">
        <v>149</v>
      </c>
      <c r="AU633" s="9" t="s">
        <v>90</v>
      </c>
      <c r="AY633" s="9" t="s">
        <v>148</v>
      </c>
      <c r="BE633" s="155">
        <f>IF(U633="základní",N633,0)</f>
        <v>0</v>
      </c>
      <c r="BF633" s="155">
        <f>IF(U633="snížená",N633,0)</f>
        <v>0</v>
      </c>
      <c r="BG633" s="155">
        <f>IF(U633="zákl. přenesená",N633,0)</f>
        <v>0</v>
      </c>
      <c r="BH633" s="155">
        <f>IF(U633="sníž. přenesená",N633,0)</f>
        <v>0</v>
      </c>
      <c r="BI633" s="155">
        <f>IF(U633="nulová",N633,0)</f>
        <v>0</v>
      </c>
      <c r="BJ633" s="9" t="s">
        <v>83</v>
      </c>
      <c r="BK633" s="155">
        <f>ROUND(L633*K633,2)</f>
        <v>0</v>
      </c>
      <c r="BL633" s="9" t="s">
        <v>147</v>
      </c>
      <c r="BM633" s="9" t="s">
        <v>929</v>
      </c>
    </row>
    <row r="634" spans="2:47" s="23" customFormat="1" ht="42" customHeight="1">
      <c r="B634" s="24"/>
      <c r="C634" s="25"/>
      <c r="D634" s="25"/>
      <c r="E634" s="25"/>
      <c r="F634" s="294" t="s">
        <v>930</v>
      </c>
      <c r="G634" s="294"/>
      <c r="H634" s="294"/>
      <c r="I634" s="294"/>
      <c r="J634" s="25"/>
      <c r="K634" s="25"/>
      <c r="L634" s="25"/>
      <c r="M634" s="25"/>
      <c r="N634" s="25"/>
      <c r="O634" s="25"/>
      <c r="P634" s="25"/>
      <c r="Q634" s="25"/>
      <c r="R634" s="26"/>
      <c r="T634" s="196"/>
      <c r="U634" s="25"/>
      <c r="V634" s="25"/>
      <c r="W634" s="25"/>
      <c r="X634" s="25"/>
      <c r="Y634" s="25"/>
      <c r="Z634" s="25"/>
      <c r="AA634" s="66"/>
      <c r="AT634" s="9" t="s">
        <v>169</v>
      </c>
      <c r="AU634" s="9" t="s">
        <v>90</v>
      </c>
    </row>
    <row r="635" spans="2:51" s="165" customFormat="1" ht="22.5" customHeight="1">
      <c r="B635" s="166"/>
      <c r="C635" s="167"/>
      <c r="D635" s="167"/>
      <c r="E635" s="168"/>
      <c r="F635" s="296" t="s">
        <v>931</v>
      </c>
      <c r="G635" s="296"/>
      <c r="H635" s="296"/>
      <c r="I635" s="296"/>
      <c r="J635" s="167"/>
      <c r="K635" s="169">
        <v>1</v>
      </c>
      <c r="L635" s="167"/>
      <c r="M635" s="167"/>
      <c r="N635" s="167"/>
      <c r="O635" s="167"/>
      <c r="P635" s="167"/>
      <c r="Q635" s="167"/>
      <c r="R635" s="170"/>
      <c r="T635" s="171"/>
      <c r="U635" s="167"/>
      <c r="V635" s="167"/>
      <c r="W635" s="167"/>
      <c r="X635" s="167"/>
      <c r="Y635" s="167"/>
      <c r="Z635" s="167"/>
      <c r="AA635" s="172"/>
      <c r="AT635" s="173" t="s">
        <v>269</v>
      </c>
      <c r="AU635" s="173" t="s">
        <v>90</v>
      </c>
      <c r="AV635" s="165" t="s">
        <v>90</v>
      </c>
      <c r="AW635" s="165" t="s">
        <v>32</v>
      </c>
      <c r="AX635" s="165" t="s">
        <v>83</v>
      </c>
      <c r="AY635" s="173" t="s">
        <v>148</v>
      </c>
    </row>
    <row r="636" spans="2:65" s="23" customFormat="1" ht="31.5" customHeight="1">
      <c r="B636" s="146"/>
      <c r="C636" s="147" t="s">
        <v>932</v>
      </c>
      <c r="D636" s="147" t="s">
        <v>149</v>
      </c>
      <c r="E636" s="148" t="s">
        <v>933</v>
      </c>
      <c r="F636" s="291" t="s">
        <v>934</v>
      </c>
      <c r="G636" s="291"/>
      <c r="H636" s="291"/>
      <c r="I636" s="291"/>
      <c r="J636" s="149" t="s">
        <v>928</v>
      </c>
      <c r="K636" s="150">
        <v>1</v>
      </c>
      <c r="L636" s="292"/>
      <c r="M636" s="292"/>
      <c r="N636" s="292">
        <f>ROUND(L636*K636,2)</f>
        <v>0</v>
      </c>
      <c r="O636" s="292"/>
      <c r="P636" s="292"/>
      <c r="Q636" s="292"/>
      <c r="R636" s="151"/>
      <c r="T636" s="152"/>
      <c r="U636" s="34" t="s">
        <v>40</v>
      </c>
      <c r="V636" s="153">
        <v>0</v>
      </c>
      <c r="W636" s="153">
        <f>V636*K636</f>
        <v>0</v>
      </c>
      <c r="X636" s="153">
        <v>0</v>
      </c>
      <c r="Y636" s="153">
        <f>X636*K636</f>
        <v>0</v>
      </c>
      <c r="Z636" s="153">
        <v>0</v>
      </c>
      <c r="AA636" s="154">
        <f>Z636*K636</f>
        <v>0</v>
      </c>
      <c r="AR636" s="9" t="s">
        <v>147</v>
      </c>
      <c r="AT636" s="9" t="s">
        <v>149</v>
      </c>
      <c r="AU636" s="9" t="s">
        <v>90</v>
      </c>
      <c r="AY636" s="9" t="s">
        <v>148</v>
      </c>
      <c r="BE636" s="155">
        <f>IF(U636="základní",N636,0)</f>
        <v>0</v>
      </c>
      <c r="BF636" s="155">
        <f>IF(U636="snížená",N636,0)</f>
        <v>0</v>
      </c>
      <c r="BG636" s="155">
        <f>IF(U636="zákl. přenesená",N636,0)</f>
        <v>0</v>
      </c>
      <c r="BH636" s="155">
        <f>IF(U636="sníž. přenesená",N636,0)</f>
        <v>0</v>
      </c>
      <c r="BI636" s="155">
        <f>IF(U636="nulová",N636,0)</f>
        <v>0</v>
      </c>
      <c r="BJ636" s="9" t="s">
        <v>83</v>
      </c>
      <c r="BK636" s="155">
        <f>ROUND(L636*K636,2)</f>
        <v>0</v>
      </c>
      <c r="BL636" s="9" t="s">
        <v>147</v>
      </c>
      <c r="BM636" s="9" t="s">
        <v>935</v>
      </c>
    </row>
    <row r="637" spans="2:47" s="23" customFormat="1" ht="42" customHeight="1">
      <c r="B637" s="24"/>
      <c r="C637" s="25"/>
      <c r="D637" s="25"/>
      <c r="E637" s="25"/>
      <c r="F637" s="294" t="s">
        <v>936</v>
      </c>
      <c r="G637" s="294"/>
      <c r="H637" s="294"/>
      <c r="I637" s="294"/>
      <c r="J637" s="25"/>
      <c r="K637" s="25"/>
      <c r="L637" s="25"/>
      <c r="M637" s="25"/>
      <c r="N637" s="25"/>
      <c r="O637" s="25"/>
      <c r="P637" s="25"/>
      <c r="Q637" s="25"/>
      <c r="R637" s="26"/>
      <c r="T637" s="196"/>
      <c r="U637" s="25"/>
      <c r="V637" s="25"/>
      <c r="W637" s="25"/>
      <c r="X637" s="25"/>
      <c r="Y637" s="25"/>
      <c r="Z637" s="25"/>
      <c r="AA637" s="66"/>
      <c r="AT637" s="9" t="s">
        <v>169</v>
      </c>
      <c r="AU637" s="9" t="s">
        <v>90</v>
      </c>
    </row>
    <row r="638" spans="2:51" s="165" customFormat="1" ht="22.5" customHeight="1">
      <c r="B638" s="166"/>
      <c r="C638" s="167"/>
      <c r="D638" s="167"/>
      <c r="E638" s="168"/>
      <c r="F638" s="296" t="s">
        <v>937</v>
      </c>
      <c r="G638" s="296"/>
      <c r="H638" s="296"/>
      <c r="I638" s="296"/>
      <c r="J638" s="167"/>
      <c r="K638" s="169">
        <v>1</v>
      </c>
      <c r="L638" s="167"/>
      <c r="M638" s="167"/>
      <c r="N638" s="167"/>
      <c r="O638" s="167"/>
      <c r="P638" s="167"/>
      <c r="Q638" s="167"/>
      <c r="R638" s="170"/>
      <c r="T638" s="171"/>
      <c r="U638" s="167"/>
      <c r="V638" s="167"/>
      <c r="W638" s="167"/>
      <c r="X638" s="167"/>
      <c r="Y638" s="167"/>
      <c r="Z638" s="167"/>
      <c r="AA638" s="172"/>
      <c r="AT638" s="173" t="s">
        <v>269</v>
      </c>
      <c r="AU638" s="173" t="s">
        <v>90</v>
      </c>
      <c r="AV638" s="165" t="s">
        <v>90</v>
      </c>
      <c r="AW638" s="165" t="s">
        <v>32</v>
      </c>
      <c r="AX638" s="165" t="s">
        <v>83</v>
      </c>
      <c r="AY638" s="173" t="s">
        <v>148</v>
      </c>
    </row>
    <row r="639" spans="2:65" s="23" customFormat="1" ht="22.5" customHeight="1">
      <c r="B639" s="146"/>
      <c r="C639" s="147" t="s">
        <v>938</v>
      </c>
      <c r="D639" s="147" t="s">
        <v>149</v>
      </c>
      <c r="E639" s="148" t="s">
        <v>939</v>
      </c>
      <c r="F639" s="291" t="s">
        <v>940</v>
      </c>
      <c r="G639" s="291"/>
      <c r="H639" s="291"/>
      <c r="I639" s="291"/>
      <c r="J639" s="149" t="s">
        <v>151</v>
      </c>
      <c r="K639" s="150">
        <v>1</v>
      </c>
      <c r="L639" s="292"/>
      <c r="M639" s="292"/>
      <c r="N639" s="292">
        <f>ROUND(L639*K639,2)</f>
        <v>0</v>
      </c>
      <c r="O639" s="292"/>
      <c r="P639" s="292"/>
      <c r="Q639" s="292"/>
      <c r="R639" s="151"/>
      <c r="T639" s="152"/>
      <c r="U639" s="34" t="s">
        <v>40</v>
      </c>
      <c r="V639" s="153">
        <v>0</v>
      </c>
      <c r="W639" s="153">
        <f>V639*K639</f>
        <v>0</v>
      </c>
      <c r="X639" s="153">
        <v>0</v>
      </c>
      <c r="Y639" s="153">
        <f>X639*K639</f>
        <v>0</v>
      </c>
      <c r="Z639" s="153">
        <v>1</v>
      </c>
      <c r="AA639" s="154">
        <f>Z639*K639</f>
        <v>1</v>
      </c>
      <c r="AR639" s="9" t="s">
        <v>147</v>
      </c>
      <c r="AT639" s="9" t="s">
        <v>149</v>
      </c>
      <c r="AU639" s="9" t="s">
        <v>90</v>
      </c>
      <c r="AY639" s="9" t="s">
        <v>148</v>
      </c>
      <c r="BE639" s="155">
        <f>IF(U639="základní",N639,0)</f>
        <v>0</v>
      </c>
      <c r="BF639" s="155">
        <f>IF(U639="snížená",N639,0)</f>
        <v>0</v>
      </c>
      <c r="BG639" s="155">
        <f>IF(U639="zákl. přenesená",N639,0)</f>
        <v>0</v>
      </c>
      <c r="BH639" s="155">
        <f>IF(U639="sníž. přenesená",N639,0)</f>
        <v>0</v>
      </c>
      <c r="BI639" s="155">
        <f>IF(U639="nulová",N639,0)</f>
        <v>0</v>
      </c>
      <c r="BJ639" s="9" t="s">
        <v>83</v>
      </c>
      <c r="BK639" s="155">
        <f>ROUND(L639*K639,2)</f>
        <v>0</v>
      </c>
      <c r="BL639" s="9" t="s">
        <v>147</v>
      </c>
      <c r="BM639" s="9" t="s">
        <v>941</v>
      </c>
    </row>
    <row r="640" spans="2:47" s="23" customFormat="1" ht="45.75" customHeight="1">
      <c r="B640" s="24"/>
      <c r="C640" s="25"/>
      <c r="D640" s="25"/>
      <c r="E640" s="25"/>
      <c r="F640" s="294" t="s">
        <v>942</v>
      </c>
      <c r="G640" s="294"/>
      <c r="H640" s="294"/>
      <c r="I640" s="294"/>
      <c r="J640" s="25"/>
      <c r="K640" s="25"/>
      <c r="L640" s="25"/>
      <c r="M640" s="25"/>
      <c r="N640" s="25"/>
      <c r="O640" s="25"/>
      <c r="P640" s="25"/>
      <c r="Q640" s="25"/>
      <c r="R640" s="26"/>
      <c r="T640" s="196"/>
      <c r="U640" s="25"/>
      <c r="V640" s="25"/>
      <c r="W640" s="25"/>
      <c r="X640" s="25"/>
      <c r="Y640" s="25"/>
      <c r="Z640" s="25"/>
      <c r="AA640" s="66"/>
      <c r="AT640" s="9" t="s">
        <v>169</v>
      </c>
      <c r="AU640" s="9" t="s">
        <v>90</v>
      </c>
    </row>
    <row r="641" spans="2:65" s="23" customFormat="1" ht="31.5" customHeight="1">
      <c r="B641" s="146"/>
      <c r="C641" s="147" t="s">
        <v>943</v>
      </c>
      <c r="D641" s="147" t="s">
        <v>149</v>
      </c>
      <c r="E641" s="148" t="s">
        <v>944</v>
      </c>
      <c r="F641" s="291" t="s">
        <v>945</v>
      </c>
      <c r="G641" s="291"/>
      <c r="H641" s="291"/>
      <c r="I641" s="291"/>
      <c r="J641" s="149" t="s">
        <v>946</v>
      </c>
      <c r="K641" s="150">
        <v>1</v>
      </c>
      <c r="L641" s="292"/>
      <c r="M641" s="292"/>
      <c r="N641" s="292">
        <f>ROUND(L641*K641,2)</f>
        <v>0</v>
      </c>
      <c r="O641" s="292"/>
      <c r="P641" s="292"/>
      <c r="Q641" s="292"/>
      <c r="R641" s="151"/>
      <c r="T641" s="152"/>
      <c r="U641" s="34" t="s">
        <v>40</v>
      </c>
      <c r="V641" s="153">
        <v>0</v>
      </c>
      <c r="W641" s="153">
        <f>V641*K641</f>
        <v>0</v>
      </c>
      <c r="X641" s="153">
        <v>0</v>
      </c>
      <c r="Y641" s="153">
        <f>X641*K641</f>
        <v>0</v>
      </c>
      <c r="Z641" s="153">
        <v>0.5</v>
      </c>
      <c r="AA641" s="154">
        <f>Z641*K641</f>
        <v>0.5</v>
      </c>
      <c r="AR641" s="9" t="s">
        <v>147</v>
      </c>
      <c r="AT641" s="9" t="s">
        <v>149</v>
      </c>
      <c r="AU641" s="9" t="s">
        <v>90</v>
      </c>
      <c r="AY641" s="9" t="s">
        <v>148</v>
      </c>
      <c r="BE641" s="155">
        <f>IF(U641="základní",N641,0)</f>
        <v>0</v>
      </c>
      <c r="BF641" s="155">
        <f>IF(U641="snížená",N641,0)</f>
        <v>0</v>
      </c>
      <c r="BG641" s="155">
        <f>IF(U641="zákl. přenesená",N641,0)</f>
        <v>0</v>
      </c>
      <c r="BH641" s="155">
        <f>IF(U641="sníž. přenesená",N641,0)</f>
        <v>0</v>
      </c>
      <c r="BI641" s="155">
        <f>IF(U641="nulová",N641,0)</f>
        <v>0</v>
      </c>
      <c r="BJ641" s="9" t="s">
        <v>83</v>
      </c>
      <c r="BK641" s="155">
        <f>ROUND(L641*K641,2)</f>
        <v>0</v>
      </c>
      <c r="BL641" s="9" t="s">
        <v>147</v>
      </c>
      <c r="BM641" s="9" t="s">
        <v>947</v>
      </c>
    </row>
    <row r="642" spans="2:65" s="23" customFormat="1" ht="31.5" customHeight="1">
      <c r="B642" s="146"/>
      <c r="C642" s="147" t="s">
        <v>948</v>
      </c>
      <c r="D642" s="147" t="s">
        <v>149</v>
      </c>
      <c r="E642" s="148" t="s">
        <v>949</v>
      </c>
      <c r="F642" s="291" t="s">
        <v>950</v>
      </c>
      <c r="G642" s="291"/>
      <c r="H642" s="291"/>
      <c r="I642" s="291"/>
      <c r="J642" s="149" t="s">
        <v>151</v>
      </c>
      <c r="K642" s="150">
        <v>1</v>
      </c>
      <c r="L642" s="292"/>
      <c r="M642" s="292"/>
      <c r="N642" s="292">
        <f>ROUND(L642*K642,2)</f>
        <v>0</v>
      </c>
      <c r="O642" s="292"/>
      <c r="P642" s="292"/>
      <c r="Q642" s="292"/>
      <c r="R642" s="151"/>
      <c r="T642" s="152"/>
      <c r="U642" s="34" t="s">
        <v>40</v>
      </c>
      <c r="V642" s="153">
        <v>0</v>
      </c>
      <c r="W642" s="153">
        <f>V642*K642</f>
        <v>0</v>
      </c>
      <c r="X642" s="153">
        <v>0</v>
      </c>
      <c r="Y642" s="153">
        <f>X642*K642</f>
        <v>0</v>
      </c>
      <c r="Z642" s="153">
        <v>0</v>
      </c>
      <c r="AA642" s="154">
        <f>Z642*K642</f>
        <v>0</v>
      </c>
      <c r="AR642" s="9" t="s">
        <v>147</v>
      </c>
      <c r="AT642" s="9" t="s">
        <v>149</v>
      </c>
      <c r="AU642" s="9" t="s">
        <v>90</v>
      </c>
      <c r="AY642" s="9" t="s">
        <v>148</v>
      </c>
      <c r="BE642" s="155">
        <f>IF(U642="základní",N642,0)</f>
        <v>0</v>
      </c>
      <c r="BF642" s="155">
        <f>IF(U642="snížená",N642,0)</f>
        <v>0</v>
      </c>
      <c r="BG642" s="155">
        <f>IF(U642="zákl. přenesená",N642,0)</f>
        <v>0</v>
      </c>
      <c r="BH642" s="155">
        <f>IF(U642="sníž. přenesená",N642,0)</f>
        <v>0</v>
      </c>
      <c r="BI642" s="155">
        <f>IF(U642="nulová",N642,0)</f>
        <v>0</v>
      </c>
      <c r="BJ642" s="9" t="s">
        <v>83</v>
      </c>
      <c r="BK642" s="155">
        <f>ROUND(L642*K642,2)</f>
        <v>0</v>
      </c>
      <c r="BL642" s="9" t="s">
        <v>147</v>
      </c>
      <c r="BM642" s="9" t="s">
        <v>951</v>
      </c>
    </row>
    <row r="643" spans="2:63" s="134" customFormat="1" ht="29.25" customHeight="1">
      <c r="B643" s="135"/>
      <c r="C643" s="136"/>
      <c r="D643" s="145" t="s">
        <v>230</v>
      </c>
      <c r="E643" s="145"/>
      <c r="F643" s="145"/>
      <c r="G643" s="145"/>
      <c r="H643" s="145"/>
      <c r="I643" s="145"/>
      <c r="J643" s="145"/>
      <c r="K643" s="145"/>
      <c r="L643" s="145"/>
      <c r="M643" s="145"/>
      <c r="N643" s="301">
        <f>BK643</f>
        <v>0</v>
      </c>
      <c r="O643" s="301"/>
      <c r="P643" s="301"/>
      <c r="Q643" s="301"/>
      <c r="R643" s="138"/>
      <c r="T643" s="139"/>
      <c r="U643" s="136"/>
      <c r="V643" s="136"/>
      <c r="W643" s="140">
        <f>SUM(W644:W649)</f>
        <v>236.078987</v>
      </c>
      <c r="X643" s="136"/>
      <c r="Y643" s="140">
        <f>SUM(Y644:Y649)</f>
        <v>0</v>
      </c>
      <c r="Z643" s="136"/>
      <c r="AA643" s="141">
        <f>SUM(AA644:AA649)</f>
        <v>0</v>
      </c>
      <c r="AR643" s="142" t="s">
        <v>83</v>
      </c>
      <c r="AT643" s="143" t="s">
        <v>74</v>
      </c>
      <c r="AU643" s="143" t="s">
        <v>83</v>
      </c>
      <c r="AY643" s="142" t="s">
        <v>148</v>
      </c>
      <c r="BK643" s="144">
        <f>SUM(BK644:BK649)</f>
        <v>0</v>
      </c>
    </row>
    <row r="644" spans="2:65" s="23" customFormat="1" ht="31.5" customHeight="1">
      <c r="B644" s="146"/>
      <c r="C644" s="147" t="s">
        <v>952</v>
      </c>
      <c r="D644" s="147" t="s">
        <v>149</v>
      </c>
      <c r="E644" s="148" t="s">
        <v>953</v>
      </c>
      <c r="F644" s="291" t="s">
        <v>954</v>
      </c>
      <c r="G644" s="291"/>
      <c r="H644" s="291"/>
      <c r="I644" s="291"/>
      <c r="J644" s="149" t="s">
        <v>300</v>
      </c>
      <c r="K644" s="150">
        <v>53.303</v>
      </c>
      <c r="L644" s="292"/>
      <c r="M644" s="292"/>
      <c r="N644" s="292">
        <f>ROUND(L644*K644,2)</f>
        <v>0</v>
      </c>
      <c r="O644" s="292"/>
      <c r="P644" s="292"/>
      <c r="Q644" s="292"/>
      <c r="R644" s="151"/>
      <c r="T644" s="152"/>
      <c r="U644" s="34" t="s">
        <v>40</v>
      </c>
      <c r="V644" s="153">
        <v>4.25</v>
      </c>
      <c r="W644" s="153">
        <f>V644*K644</f>
        <v>226.53775</v>
      </c>
      <c r="X644" s="153">
        <v>0</v>
      </c>
      <c r="Y644" s="153">
        <f>X644*K644</f>
        <v>0</v>
      </c>
      <c r="Z644" s="153">
        <v>0</v>
      </c>
      <c r="AA644" s="154">
        <f>Z644*K644</f>
        <v>0</v>
      </c>
      <c r="AR644" s="9" t="s">
        <v>147</v>
      </c>
      <c r="AT644" s="9" t="s">
        <v>149</v>
      </c>
      <c r="AU644" s="9" t="s">
        <v>90</v>
      </c>
      <c r="AY644" s="9" t="s">
        <v>148</v>
      </c>
      <c r="BE644" s="155">
        <f>IF(U644="základní",N644,0)</f>
        <v>0</v>
      </c>
      <c r="BF644" s="155">
        <f>IF(U644="snížená",N644,0)</f>
        <v>0</v>
      </c>
      <c r="BG644" s="155">
        <f>IF(U644="zákl. přenesená",N644,0)</f>
        <v>0</v>
      </c>
      <c r="BH644" s="155">
        <f>IF(U644="sníž. přenesená",N644,0)</f>
        <v>0</v>
      </c>
      <c r="BI644" s="155">
        <f>IF(U644="nulová",N644,0)</f>
        <v>0</v>
      </c>
      <c r="BJ644" s="9" t="s">
        <v>83</v>
      </c>
      <c r="BK644" s="155">
        <f>ROUND(L644*K644,2)</f>
        <v>0</v>
      </c>
      <c r="BL644" s="9" t="s">
        <v>147</v>
      </c>
      <c r="BM644" s="9" t="s">
        <v>955</v>
      </c>
    </row>
    <row r="645" spans="2:65" s="23" customFormat="1" ht="31.5" customHeight="1">
      <c r="B645" s="146"/>
      <c r="C645" s="147" t="s">
        <v>956</v>
      </c>
      <c r="D645" s="147" t="s">
        <v>149</v>
      </c>
      <c r="E645" s="148" t="s">
        <v>957</v>
      </c>
      <c r="F645" s="291" t="s">
        <v>958</v>
      </c>
      <c r="G645" s="291"/>
      <c r="H645" s="291"/>
      <c r="I645" s="291"/>
      <c r="J645" s="149" t="s">
        <v>300</v>
      </c>
      <c r="K645" s="150">
        <v>53.303</v>
      </c>
      <c r="L645" s="292"/>
      <c r="M645" s="292"/>
      <c r="N645" s="292">
        <f>ROUND(L645*K645,2)</f>
        <v>0</v>
      </c>
      <c r="O645" s="292"/>
      <c r="P645" s="292"/>
      <c r="Q645" s="292"/>
      <c r="R645" s="151"/>
      <c r="T645" s="152"/>
      <c r="U645" s="34" t="s">
        <v>40</v>
      </c>
      <c r="V645" s="153">
        <v>0.125</v>
      </c>
      <c r="W645" s="153">
        <f>V645*K645</f>
        <v>6.662875</v>
      </c>
      <c r="X645" s="153">
        <v>0</v>
      </c>
      <c r="Y645" s="153">
        <f>X645*K645</f>
        <v>0</v>
      </c>
      <c r="Z645" s="153">
        <v>0</v>
      </c>
      <c r="AA645" s="154">
        <f>Z645*K645</f>
        <v>0</v>
      </c>
      <c r="AR645" s="9" t="s">
        <v>147</v>
      </c>
      <c r="AT645" s="9" t="s">
        <v>149</v>
      </c>
      <c r="AU645" s="9" t="s">
        <v>90</v>
      </c>
      <c r="AY645" s="9" t="s">
        <v>148</v>
      </c>
      <c r="BE645" s="155">
        <f>IF(U645="základní",N645,0)</f>
        <v>0</v>
      </c>
      <c r="BF645" s="155">
        <f>IF(U645="snížená",N645,0)</f>
        <v>0</v>
      </c>
      <c r="BG645" s="155">
        <f>IF(U645="zákl. přenesená",N645,0)</f>
        <v>0</v>
      </c>
      <c r="BH645" s="155">
        <f>IF(U645="sníž. přenesená",N645,0)</f>
        <v>0</v>
      </c>
      <c r="BI645" s="155">
        <f>IF(U645="nulová",N645,0)</f>
        <v>0</v>
      </c>
      <c r="BJ645" s="9" t="s">
        <v>83</v>
      </c>
      <c r="BK645" s="155">
        <f>ROUND(L645*K645,2)</f>
        <v>0</v>
      </c>
      <c r="BL645" s="9" t="s">
        <v>147</v>
      </c>
      <c r="BM645" s="9" t="s">
        <v>959</v>
      </c>
    </row>
    <row r="646" spans="2:65" s="23" customFormat="1" ht="31.5" customHeight="1">
      <c r="B646" s="146"/>
      <c r="C646" s="147" t="s">
        <v>960</v>
      </c>
      <c r="D646" s="147" t="s">
        <v>149</v>
      </c>
      <c r="E646" s="148" t="s">
        <v>961</v>
      </c>
      <c r="F646" s="291" t="s">
        <v>962</v>
      </c>
      <c r="G646" s="291"/>
      <c r="H646" s="291"/>
      <c r="I646" s="291"/>
      <c r="J646" s="149" t="s">
        <v>300</v>
      </c>
      <c r="K646" s="150">
        <v>479.727</v>
      </c>
      <c r="L646" s="292"/>
      <c r="M646" s="292"/>
      <c r="N646" s="292">
        <f>ROUND(L646*K646,2)</f>
        <v>0</v>
      </c>
      <c r="O646" s="292"/>
      <c r="P646" s="292"/>
      <c r="Q646" s="292"/>
      <c r="R646" s="151"/>
      <c r="T646" s="152"/>
      <c r="U646" s="34" t="s">
        <v>40</v>
      </c>
      <c r="V646" s="153">
        <v>0.006</v>
      </c>
      <c r="W646" s="153">
        <f>V646*K646</f>
        <v>2.878362</v>
      </c>
      <c r="X646" s="153">
        <v>0</v>
      </c>
      <c r="Y646" s="153">
        <f>X646*K646</f>
        <v>0</v>
      </c>
      <c r="Z646" s="153">
        <v>0</v>
      </c>
      <c r="AA646" s="154">
        <f>Z646*K646</f>
        <v>0</v>
      </c>
      <c r="AR646" s="9" t="s">
        <v>147</v>
      </c>
      <c r="AT646" s="9" t="s">
        <v>149</v>
      </c>
      <c r="AU646" s="9" t="s">
        <v>90</v>
      </c>
      <c r="AY646" s="9" t="s">
        <v>148</v>
      </c>
      <c r="BE646" s="155">
        <f>IF(U646="základní",N646,0)</f>
        <v>0</v>
      </c>
      <c r="BF646" s="155">
        <f>IF(U646="snížená",N646,0)</f>
        <v>0</v>
      </c>
      <c r="BG646" s="155">
        <f>IF(U646="zákl. přenesená",N646,0)</f>
        <v>0</v>
      </c>
      <c r="BH646" s="155">
        <f>IF(U646="sníž. přenesená",N646,0)</f>
        <v>0</v>
      </c>
      <c r="BI646" s="155">
        <f>IF(U646="nulová",N646,0)</f>
        <v>0</v>
      </c>
      <c r="BJ646" s="9" t="s">
        <v>83</v>
      </c>
      <c r="BK646" s="155">
        <f>ROUND(L646*K646,2)</f>
        <v>0</v>
      </c>
      <c r="BL646" s="9" t="s">
        <v>147</v>
      </c>
      <c r="BM646" s="9" t="s">
        <v>963</v>
      </c>
    </row>
    <row r="647" spans="2:47" s="23" customFormat="1" ht="16.5" customHeight="1">
      <c r="B647" s="24"/>
      <c r="C647" s="25"/>
      <c r="D647" s="25"/>
      <c r="E647" s="25"/>
      <c r="F647" s="294" t="s">
        <v>964</v>
      </c>
      <c r="G647" s="294"/>
      <c r="H647" s="294"/>
      <c r="I647" s="294"/>
      <c r="J647" s="25"/>
      <c r="K647" s="25"/>
      <c r="L647" s="25"/>
      <c r="M647" s="25"/>
      <c r="N647" s="25"/>
      <c r="O647" s="25"/>
      <c r="P647" s="25"/>
      <c r="Q647" s="25"/>
      <c r="R647" s="26"/>
      <c r="T647" s="196"/>
      <c r="U647" s="25"/>
      <c r="V647" s="25"/>
      <c r="W647" s="25"/>
      <c r="X647" s="25"/>
      <c r="Y647" s="25"/>
      <c r="Z647" s="25"/>
      <c r="AA647" s="66"/>
      <c r="AT647" s="9" t="s">
        <v>169</v>
      </c>
      <c r="AU647" s="9" t="s">
        <v>90</v>
      </c>
    </row>
    <row r="648" spans="2:65" s="23" customFormat="1" ht="44.25" customHeight="1">
      <c r="B648" s="146"/>
      <c r="C648" s="147" t="s">
        <v>965</v>
      </c>
      <c r="D648" s="147" t="s">
        <v>149</v>
      </c>
      <c r="E648" s="148" t="s">
        <v>966</v>
      </c>
      <c r="F648" s="291" t="s">
        <v>967</v>
      </c>
      <c r="G648" s="291"/>
      <c r="H648" s="291"/>
      <c r="I648" s="291"/>
      <c r="J648" s="149" t="s">
        <v>300</v>
      </c>
      <c r="K648" s="150">
        <v>3.91</v>
      </c>
      <c r="L648" s="292"/>
      <c r="M648" s="292"/>
      <c r="N648" s="292">
        <f>ROUND(L648*K648,2)</f>
        <v>0</v>
      </c>
      <c r="O648" s="292"/>
      <c r="P648" s="292"/>
      <c r="Q648" s="292"/>
      <c r="R648" s="151"/>
      <c r="T648" s="152"/>
      <c r="U648" s="34" t="s">
        <v>40</v>
      </c>
      <c r="V648" s="153">
        <v>0</v>
      </c>
      <c r="W648" s="153">
        <f>V648*K648</f>
        <v>0</v>
      </c>
      <c r="X648" s="153">
        <v>0</v>
      </c>
      <c r="Y648" s="153">
        <f>X648*K648</f>
        <v>0</v>
      </c>
      <c r="Z648" s="153">
        <v>0</v>
      </c>
      <c r="AA648" s="154">
        <f>Z648*K648</f>
        <v>0</v>
      </c>
      <c r="AR648" s="9" t="s">
        <v>147</v>
      </c>
      <c r="AT648" s="9" t="s">
        <v>149</v>
      </c>
      <c r="AU648" s="9" t="s">
        <v>90</v>
      </c>
      <c r="AY648" s="9" t="s">
        <v>148</v>
      </c>
      <c r="BE648" s="155">
        <f>IF(U648="základní",N648,0)</f>
        <v>0</v>
      </c>
      <c r="BF648" s="155">
        <f>IF(U648="snížená",N648,0)</f>
        <v>0</v>
      </c>
      <c r="BG648" s="155">
        <f>IF(U648="zákl. přenesená",N648,0)</f>
        <v>0</v>
      </c>
      <c r="BH648" s="155">
        <f>IF(U648="sníž. přenesená",N648,0)</f>
        <v>0</v>
      </c>
      <c r="BI648" s="155">
        <f>IF(U648="nulová",N648,0)</f>
        <v>0</v>
      </c>
      <c r="BJ648" s="9" t="s">
        <v>83</v>
      </c>
      <c r="BK648" s="155">
        <f>ROUND(L648*K648,2)</f>
        <v>0</v>
      </c>
      <c r="BL648" s="9" t="s">
        <v>147</v>
      </c>
      <c r="BM648" s="9" t="s">
        <v>968</v>
      </c>
    </row>
    <row r="649" spans="2:65" s="23" customFormat="1" ht="31.5" customHeight="1">
      <c r="B649" s="146"/>
      <c r="C649" s="147" t="s">
        <v>969</v>
      </c>
      <c r="D649" s="147" t="s">
        <v>149</v>
      </c>
      <c r="E649" s="148" t="s">
        <v>970</v>
      </c>
      <c r="F649" s="291" t="s">
        <v>971</v>
      </c>
      <c r="G649" s="291"/>
      <c r="H649" s="291"/>
      <c r="I649" s="291"/>
      <c r="J649" s="149" t="s">
        <v>300</v>
      </c>
      <c r="K649" s="150">
        <v>53.303</v>
      </c>
      <c r="L649" s="292"/>
      <c r="M649" s="292"/>
      <c r="N649" s="292">
        <f>ROUND(L649*K649,2)</f>
        <v>0</v>
      </c>
      <c r="O649" s="292"/>
      <c r="P649" s="292"/>
      <c r="Q649" s="292"/>
      <c r="R649" s="151"/>
      <c r="T649" s="152"/>
      <c r="U649" s="34" t="s">
        <v>40</v>
      </c>
      <c r="V649" s="153">
        <v>0</v>
      </c>
      <c r="W649" s="153">
        <f>V649*K649</f>
        <v>0</v>
      </c>
      <c r="X649" s="153">
        <v>0</v>
      </c>
      <c r="Y649" s="153">
        <f>X649*K649</f>
        <v>0</v>
      </c>
      <c r="Z649" s="153">
        <v>0</v>
      </c>
      <c r="AA649" s="154">
        <f>Z649*K649</f>
        <v>0</v>
      </c>
      <c r="AR649" s="9" t="s">
        <v>147</v>
      </c>
      <c r="AT649" s="9" t="s">
        <v>149</v>
      </c>
      <c r="AU649" s="9" t="s">
        <v>90</v>
      </c>
      <c r="AY649" s="9" t="s">
        <v>148</v>
      </c>
      <c r="BE649" s="155">
        <f>IF(U649="základní",N649,0)</f>
        <v>0</v>
      </c>
      <c r="BF649" s="155">
        <f>IF(U649="snížená",N649,0)</f>
        <v>0</v>
      </c>
      <c r="BG649" s="155">
        <f>IF(U649="zákl. přenesená",N649,0)</f>
        <v>0</v>
      </c>
      <c r="BH649" s="155">
        <f>IF(U649="sníž. přenesená",N649,0)</f>
        <v>0</v>
      </c>
      <c r="BI649" s="155">
        <f>IF(U649="nulová",N649,0)</f>
        <v>0</v>
      </c>
      <c r="BJ649" s="9" t="s">
        <v>83</v>
      </c>
      <c r="BK649" s="155">
        <f>ROUND(L649*K649,2)</f>
        <v>0</v>
      </c>
      <c r="BL649" s="9" t="s">
        <v>147</v>
      </c>
      <c r="BM649" s="9" t="s">
        <v>972</v>
      </c>
    </row>
    <row r="650" spans="2:63" s="134" customFormat="1" ht="29.25" customHeight="1">
      <c r="B650" s="135"/>
      <c r="C650" s="136"/>
      <c r="D650" s="145" t="s">
        <v>231</v>
      </c>
      <c r="E650" s="145"/>
      <c r="F650" s="145"/>
      <c r="G650" s="145"/>
      <c r="H650" s="145"/>
      <c r="I650" s="145"/>
      <c r="J650" s="145"/>
      <c r="K650" s="145"/>
      <c r="L650" s="145"/>
      <c r="M650" s="145"/>
      <c r="N650" s="301">
        <f>BK650</f>
        <v>0</v>
      </c>
      <c r="O650" s="301"/>
      <c r="P650" s="301"/>
      <c r="Q650" s="301"/>
      <c r="R650" s="138"/>
      <c r="T650" s="139"/>
      <c r="U650" s="136"/>
      <c r="V650" s="136"/>
      <c r="W650" s="140">
        <f>W651</f>
        <v>47.36292</v>
      </c>
      <c r="X650" s="136"/>
      <c r="Y650" s="140">
        <f>Y651</f>
        <v>0</v>
      </c>
      <c r="Z650" s="136"/>
      <c r="AA650" s="141">
        <f>AA651</f>
        <v>0</v>
      </c>
      <c r="AR650" s="142" t="s">
        <v>83</v>
      </c>
      <c r="AT650" s="143" t="s">
        <v>74</v>
      </c>
      <c r="AU650" s="143" t="s">
        <v>83</v>
      </c>
      <c r="AY650" s="142" t="s">
        <v>148</v>
      </c>
      <c r="BK650" s="144">
        <f>BK651</f>
        <v>0</v>
      </c>
    </row>
    <row r="651" spans="2:65" s="23" customFormat="1" ht="22.5" customHeight="1">
      <c r="B651" s="146"/>
      <c r="C651" s="147" t="s">
        <v>973</v>
      </c>
      <c r="D651" s="147" t="s">
        <v>149</v>
      </c>
      <c r="E651" s="148" t="s">
        <v>974</v>
      </c>
      <c r="F651" s="291" t="s">
        <v>975</v>
      </c>
      <c r="G651" s="291"/>
      <c r="H651" s="291"/>
      <c r="I651" s="291"/>
      <c r="J651" s="149" t="s">
        <v>300</v>
      </c>
      <c r="K651" s="150">
        <v>148.94</v>
      </c>
      <c r="L651" s="292"/>
      <c r="M651" s="292"/>
      <c r="N651" s="292">
        <f>ROUND(L651*K651,2)</f>
        <v>0</v>
      </c>
      <c r="O651" s="292"/>
      <c r="P651" s="292"/>
      <c r="Q651" s="292"/>
      <c r="R651" s="151"/>
      <c r="T651" s="152"/>
      <c r="U651" s="34" t="s">
        <v>40</v>
      </c>
      <c r="V651" s="153">
        <v>0.318</v>
      </c>
      <c r="W651" s="153">
        <f>V651*K651</f>
        <v>47.36292</v>
      </c>
      <c r="X651" s="153">
        <v>0</v>
      </c>
      <c r="Y651" s="153">
        <f>X651*K651</f>
        <v>0</v>
      </c>
      <c r="Z651" s="153">
        <v>0</v>
      </c>
      <c r="AA651" s="154">
        <f>Z651*K651</f>
        <v>0</v>
      </c>
      <c r="AR651" s="9" t="s">
        <v>147</v>
      </c>
      <c r="AT651" s="9" t="s">
        <v>149</v>
      </c>
      <c r="AU651" s="9" t="s">
        <v>90</v>
      </c>
      <c r="AY651" s="9" t="s">
        <v>148</v>
      </c>
      <c r="BE651" s="155">
        <f>IF(U651="základní",N651,0)</f>
        <v>0</v>
      </c>
      <c r="BF651" s="155">
        <f>IF(U651="snížená",N651,0)</f>
        <v>0</v>
      </c>
      <c r="BG651" s="155">
        <f>IF(U651="zákl. přenesená",N651,0)</f>
        <v>0</v>
      </c>
      <c r="BH651" s="155">
        <f>IF(U651="sníž. přenesená",N651,0)</f>
        <v>0</v>
      </c>
      <c r="BI651" s="155">
        <f>IF(U651="nulová",N651,0)</f>
        <v>0</v>
      </c>
      <c r="BJ651" s="9" t="s">
        <v>83</v>
      </c>
      <c r="BK651" s="155">
        <f>ROUND(L651*K651,2)</f>
        <v>0</v>
      </c>
      <c r="BL651" s="9" t="s">
        <v>147</v>
      </c>
      <c r="BM651" s="9" t="s">
        <v>976</v>
      </c>
    </row>
    <row r="652" spans="2:63" s="134" customFormat="1" ht="36.75" customHeight="1">
      <c r="B652" s="135"/>
      <c r="C652" s="136"/>
      <c r="D652" s="137" t="s">
        <v>232</v>
      </c>
      <c r="E652" s="137"/>
      <c r="F652" s="137"/>
      <c r="G652" s="137"/>
      <c r="H652" s="137"/>
      <c r="I652" s="137"/>
      <c r="J652" s="137"/>
      <c r="K652" s="137"/>
      <c r="L652" s="137"/>
      <c r="M652" s="137"/>
      <c r="N652" s="293">
        <f>BK652</f>
        <v>0</v>
      </c>
      <c r="O652" s="293"/>
      <c r="P652" s="293"/>
      <c r="Q652" s="293"/>
      <c r="R652" s="138"/>
      <c r="T652" s="139"/>
      <c r="U652" s="136"/>
      <c r="V652" s="136"/>
      <c r="W652" s="140">
        <f>W653+W686+W707+W772+W852+W928+W1005+W1020+W1099+W1130+W1207+W1278+W1282+W1320+W1334+W1385</f>
        <v>1631.68219</v>
      </c>
      <c r="X652" s="136"/>
      <c r="Y652" s="140">
        <f>Y653+Y686+Y707+Y772+Y852+Y928+Y1005+Y1020+Y1099+Y1130+Y1207+Y1278+Y1282+Y1320+Y1334+Y1385</f>
        <v>25.309769433795005</v>
      </c>
      <c r="Z652" s="136"/>
      <c r="AA652" s="141">
        <f>AA653+AA686+AA707+AA772+AA852+AA928+AA1005+AA1020+AA1099+AA1130+AA1207+AA1278+AA1282+AA1320+AA1334+AA1385</f>
        <v>28.750349149999998</v>
      </c>
      <c r="AR652" s="142" t="s">
        <v>90</v>
      </c>
      <c r="AT652" s="143" t="s">
        <v>74</v>
      </c>
      <c r="AU652" s="143" t="s">
        <v>75</v>
      </c>
      <c r="AY652" s="142" t="s">
        <v>148</v>
      </c>
      <c r="BK652" s="144">
        <f>BK653+BK686+BK707+BK772+BK852+BK928+BK1005+BK1020+BK1099+BK1130+BK1207+BK1278+BK1282+BK1320+BK1334+BK1385</f>
        <v>0</v>
      </c>
    </row>
    <row r="653" spans="2:63" s="134" customFormat="1" ht="19.5" customHeight="1">
      <c r="B653" s="135"/>
      <c r="C653" s="136"/>
      <c r="D653" s="145" t="s">
        <v>233</v>
      </c>
      <c r="E653" s="145"/>
      <c r="F653" s="145"/>
      <c r="G653" s="145"/>
      <c r="H653" s="145"/>
      <c r="I653" s="145"/>
      <c r="J653" s="145"/>
      <c r="K653" s="145"/>
      <c r="L653" s="145"/>
      <c r="M653" s="145"/>
      <c r="N653" s="290">
        <f>BK653</f>
        <v>0</v>
      </c>
      <c r="O653" s="290"/>
      <c r="P653" s="290"/>
      <c r="Q653" s="290"/>
      <c r="R653" s="138"/>
      <c r="T653" s="139"/>
      <c r="U653" s="136"/>
      <c r="V653" s="136"/>
      <c r="W653" s="140">
        <f>SUM(W654:W685)</f>
        <v>7.74638</v>
      </c>
      <c r="X653" s="136"/>
      <c r="Y653" s="140">
        <f>SUM(Y654:Y685)</f>
        <v>0.1255426</v>
      </c>
      <c r="Z653" s="136"/>
      <c r="AA653" s="141">
        <f>SUM(AA654:AA685)</f>
        <v>0</v>
      </c>
      <c r="AR653" s="142" t="s">
        <v>90</v>
      </c>
      <c r="AT653" s="143" t="s">
        <v>74</v>
      </c>
      <c r="AU653" s="143" t="s">
        <v>83</v>
      </c>
      <c r="AY653" s="142" t="s">
        <v>148</v>
      </c>
      <c r="BK653" s="144">
        <f>SUM(BK654:BK685)</f>
        <v>0</v>
      </c>
    </row>
    <row r="654" spans="2:65" s="23" customFormat="1" ht="44.25" customHeight="1">
      <c r="B654" s="146"/>
      <c r="C654" s="147" t="s">
        <v>977</v>
      </c>
      <c r="D654" s="147" t="s">
        <v>149</v>
      </c>
      <c r="E654" s="148" t="s">
        <v>978</v>
      </c>
      <c r="F654" s="291" t="s">
        <v>979</v>
      </c>
      <c r="G654" s="291"/>
      <c r="H654" s="291"/>
      <c r="I654" s="291"/>
      <c r="J654" s="149" t="s">
        <v>172</v>
      </c>
      <c r="K654" s="150">
        <v>34.7</v>
      </c>
      <c r="L654" s="292"/>
      <c r="M654" s="292"/>
      <c r="N654" s="292">
        <f>ROUND(L654*K654,2)</f>
        <v>0</v>
      </c>
      <c r="O654" s="292"/>
      <c r="P654" s="292"/>
      <c r="Q654" s="292"/>
      <c r="R654" s="151"/>
      <c r="T654" s="152"/>
      <c r="U654" s="34" t="s">
        <v>40</v>
      </c>
      <c r="V654" s="153">
        <v>0</v>
      </c>
      <c r="W654" s="153">
        <f>V654*K654</f>
        <v>0</v>
      </c>
      <c r="X654" s="153">
        <v>0</v>
      </c>
      <c r="Y654" s="153">
        <f>X654*K654</f>
        <v>0</v>
      </c>
      <c r="Z654" s="153">
        <v>0</v>
      </c>
      <c r="AA654" s="154">
        <f>Z654*K654</f>
        <v>0</v>
      </c>
      <c r="AR654" s="9" t="s">
        <v>337</v>
      </c>
      <c r="AT654" s="9" t="s">
        <v>149</v>
      </c>
      <c r="AU654" s="9" t="s">
        <v>90</v>
      </c>
      <c r="AY654" s="9" t="s">
        <v>148</v>
      </c>
      <c r="BE654" s="155">
        <f>IF(U654="základní",N654,0)</f>
        <v>0</v>
      </c>
      <c r="BF654" s="155">
        <f>IF(U654="snížená",N654,0)</f>
        <v>0</v>
      </c>
      <c r="BG654" s="155">
        <f>IF(U654="zákl. přenesená",N654,0)</f>
        <v>0</v>
      </c>
      <c r="BH654" s="155">
        <f>IF(U654="sníž. přenesená",N654,0)</f>
        <v>0</v>
      </c>
      <c r="BI654" s="155">
        <f>IF(U654="nulová",N654,0)</f>
        <v>0</v>
      </c>
      <c r="BJ654" s="9" t="s">
        <v>83</v>
      </c>
      <c r="BK654" s="155">
        <f>ROUND(L654*K654,2)</f>
        <v>0</v>
      </c>
      <c r="BL654" s="9" t="s">
        <v>337</v>
      </c>
      <c r="BM654" s="9" t="s">
        <v>980</v>
      </c>
    </row>
    <row r="655" spans="2:51" s="165" customFormat="1" ht="22.5" customHeight="1">
      <c r="B655" s="166"/>
      <c r="C655" s="167"/>
      <c r="D655" s="167"/>
      <c r="E655" s="168"/>
      <c r="F655" s="300" t="s">
        <v>192</v>
      </c>
      <c r="G655" s="300"/>
      <c r="H655" s="300"/>
      <c r="I655" s="300"/>
      <c r="J655" s="167"/>
      <c r="K655" s="169">
        <v>34.7</v>
      </c>
      <c r="L655" s="167"/>
      <c r="M655" s="167"/>
      <c r="N655" s="167"/>
      <c r="O655" s="167"/>
      <c r="P655" s="167"/>
      <c r="Q655" s="167"/>
      <c r="R655" s="170"/>
      <c r="T655" s="171"/>
      <c r="U655" s="167"/>
      <c r="V655" s="167"/>
      <c r="W655" s="167"/>
      <c r="X655" s="167"/>
      <c r="Y655" s="167"/>
      <c r="Z655" s="167"/>
      <c r="AA655" s="172"/>
      <c r="AT655" s="173" t="s">
        <v>269</v>
      </c>
      <c r="AU655" s="173" t="s">
        <v>90</v>
      </c>
      <c r="AV655" s="165" t="s">
        <v>90</v>
      </c>
      <c r="AW655" s="165" t="s">
        <v>32</v>
      </c>
      <c r="AX655" s="165" t="s">
        <v>83</v>
      </c>
      <c r="AY655" s="173" t="s">
        <v>148</v>
      </c>
    </row>
    <row r="656" spans="2:65" s="23" customFormat="1" ht="22.5" customHeight="1">
      <c r="B656" s="146"/>
      <c r="C656" s="147" t="s">
        <v>981</v>
      </c>
      <c r="D656" s="147" t="s">
        <v>149</v>
      </c>
      <c r="E656" s="148" t="s">
        <v>982</v>
      </c>
      <c r="F656" s="291" t="s">
        <v>983</v>
      </c>
      <c r="G656" s="291"/>
      <c r="H656" s="291"/>
      <c r="I656" s="291"/>
      <c r="J656" s="149" t="s">
        <v>172</v>
      </c>
      <c r="K656" s="150">
        <v>31.05</v>
      </c>
      <c r="L656" s="292"/>
      <c r="M656" s="292"/>
      <c r="N656" s="292">
        <f>ROUND(L656*K656,2)</f>
        <v>0</v>
      </c>
      <c r="O656" s="292"/>
      <c r="P656" s="292"/>
      <c r="Q656" s="292"/>
      <c r="R656" s="151"/>
      <c r="T656" s="152"/>
      <c r="U656" s="34" t="s">
        <v>40</v>
      </c>
      <c r="V656" s="153">
        <v>0</v>
      </c>
      <c r="W656" s="153">
        <f>V656*K656</f>
        <v>0</v>
      </c>
      <c r="X656" s="153">
        <v>0</v>
      </c>
      <c r="Y656" s="153">
        <f>X656*K656</f>
        <v>0</v>
      </c>
      <c r="Z656" s="153">
        <v>0</v>
      </c>
      <c r="AA656" s="154">
        <f>Z656*K656</f>
        <v>0</v>
      </c>
      <c r="AR656" s="9" t="s">
        <v>337</v>
      </c>
      <c r="AT656" s="9" t="s">
        <v>149</v>
      </c>
      <c r="AU656" s="9" t="s">
        <v>90</v>
      </c>
      <c r="AY656" s="9" t="s">
        <v>148</v>
      </c>
      <c r="BE656" s="155">
        <f>IF(U656="základní",N656,0)</f>
        <v>0</v>
      </c>
      <c r="BF656" s="155">
        <f>IF(U656="snížená",N656,0)</f>
        <v>0</v>
      </c>
      <c r="BG656" s="155">
        <f>IF(U656="zákl. přenesená",N656,0)</f>
        <v>0</v>
      </c>
      <c r="BH656" s="155">
        <f>IF(U656="sníž. přenesená",N656,0)</f>
        <v>0</v>
      </c>
      <c r="BI656" s="155">
        <f>IF(U656="nulová",N656,0)</f>
        <v>0</v>
      </c>
      <c r="BJ656" s="9" t="s">
        <v>83</v>
      </c>
      <c r="BK656" s="155">
        <f>ROUND(L656*K656,2)</f>
        <v>0</v>
      </c>
      <c r="BL656" s="9" t="s">
        <v>337</v>
      </c>
      <c r="BM656" s="9" t="s">
        <v>984</v>
      </c>
    </row>
    <row r="657" spans="2:51" s="157" customFormat="1" ht="22.5" customHeight="1">
      <c r="B657" s="158"/>
      <c r="C657" s="159"/>
      <c r="D657" s="159"/>
      <c r="E657" s="160"/>
      <c r="F657" s="295" t="s">
        <v>320</v>
      </c>
      <c r="G657" s="295"/>
      <c r="H657" s="295"/>
      <c r="I657" s="295"/>
      <c r="J657" s="159"/>
      <c r="K657" s="160"/>
      <c r="L657" s="159"/>
      <c r="M657" s="159"/>
      <c r="N657" s="159"/>
      <c r="O657" s="159"/>
      <c r="P657" s="159"/>
      <c r="Q657" s="159"/>
      <c r="R657" s="161"/>
      <c r="T657" s="162"/>
      <c r="U657" s="159"/>
      <c r="V657" s="159"/>
      <c r="W657" s="159"/>
      <c r="X657" s="159"/>
      <c r="Y657" s="159"/>
      <c r="Z657" s="159"/>
      <c r="AA657" s="163"/>
      <c r="AT657" s="164" t="s">
        <v>269</v>
      </c>
      <c r="AU657" s="164" t="s">
        <v>90</v>
      </c>
      <c r="AV657" s="157" t="s">
        <v>83</v>
      </c>
      <c r="AW657" s="157" t="s">
        <v>32</v>
      </c>
      <c r="AX657" s="157" t="s">
        <v>75</v>
      </c>
      <c r="AY657" s="164" t="s">
        <v>148</v>
      </c>
    </row>
    <row r="658" spans="2:51" s="165" customFormat="1" ht="22.5" customHeight="1">
      <c r="B658" s="166"/>
      <c r="C658" s="167"/>
      <c r="D658" s="167"/>
      <c r="E658" s="168"/>
      <c r="F658" s="296" t="s">
        <v>985</v>
      </c>
      <c r="G658" s="296"/>
      <c r="H658" s="296"/>
      <c r="I658" s="296"/>
      <c r="J658" s="167"/>
      <c r="K658" s="169">
        <v>6.3</v>
      </c>
      <c r="L658" s="167"/>
      <c r="M658" s="167"/>
      <c r="N658" s="167"/>
      <c r="O658" s="167"/>
      <c r="P658" s="167"/>
      <c r="Q658" s="167"/>
      <c r="R658" s="170"/>
      <c r="T658" s="171"/>
      <c r="U658" s="167"/>
      <c r="V658" s="167"/>
      <c r="W658" s="167"/>
      <c r="X658" s="167"/>
      <c r="Y658" s="167"/>
      <c r="Z658" s="167"/>
      <c r="AA658" s="172"/>
      <c r="AT658" s="173" t="s">
        <v>269</v>
      </c>
      <c r="AU658" s="173" t="s">
        <v>90</v>
      </c>
      <c r="AV658" s="165" t="s">
        <v>90</v>
      </c>
      <c r="AW658" s="165" t="s">
        <v>32</v>
      </c>
      <c r="AX658" s="165" t="s">
        <v>75</v>
      </c>
      <c r="AY658" s="173" t="s">
        <v>148</v>
      </c>
    </row>
    <row r="659" spans="2:51" s="165" customFormat="1" ht="22.5" customHeight="1">
      <c r="B659" s="166"/>
      <c r="C659" s="167"/>
      <c r="D659" s="167"/>
      <c r="E659" s="168"/>
      <c r="F659" s="296" t="s">
        <v>986</v>
      </c>
      <c r="G659" s="296"/>
      <c r="H659" s="296"/>
      <c r="I659" s="296"/>
      <c r="J659" s="167"/>
      <c r="K659" s="169">
        <v>2.8</v>
      </c>
      <c r="L659" s="167"/>
      <c r="M659" s="167"/>
      <c r="N659" s="167"/>
      <c r="O659" s="167"/>
      <c r="P659" s="167"/>
      <c r="Q659" s="167"/>
      <c r="R659" s="170"/>
      <c r="T659" s="171"/>
      <c r="U659" s="167"/>
      <c r="V659" s="167"/>
      <c r="W659" s="167"/>
      <c r="X659" s="167"/>
      <c r="Y659" s="167"/>
      <c r="Z659" s="167"/>
      <c r="AA659" s="172"/>
      <c r="AT659" s="173" t="s">
        <v>269</v>
      </c>
      <c r="AU659" s="173" t="s">
        <v>90</v>
      </c>
      <c r="AV659" s="165" t="s">
        <v>90</v>
      </c>
      <c r="AW659" s="165" t="s">
        <v>32</v>
      </c>
      <c r="AX659" s="165" t="s">
        <v>75</v>
      </c>
      <c r="AY659" s="173" t="s">
        <v>148</v>
      </c>
    </row>
    <row r="660" spans="2:51" s="165" customFormat="1" ht="22.5" customHeight="1">
      <c r="B660" s="166"/>
      <c r="C660" s="167"/>
      <c r="D660" s="167"/>
      <c r="E660" s="168"/>
      <c r="F660" s="296" t="s">
        <v>987</v>
      </c>
      <c r="G660" s="296"/>
      <c r="H660" s="296"/>
      <c r="I660" s="296"/>
      <c r="J660" s="167"/>
      <c r="K660" s="169">
        <v>1.3</v>
      </c>
      <c r="L660" s="167"/>
      <c r="M660" s="167"/>
      <c r="N660" s="167"/>
      <c r="O660" s="167"/>
      <c r="P660" s="167"/>
      <c r="Q660" s="167"/>
      <c r="R660" s="170"/>
      <c r="T660" s="171"/>
      <c r="U660" s="167"/>
      <c r="V660" s="167"/>
      <c r="W660" s="167"/>
      <c r="X660" s="167"/>
      <c r="Y660" s="167"/>
      <c r="Z660" s="167"/>
      <c r="AA660" s="172"/>
      <c r="AT660" s="173" t="s">
        <v>269</v>
      </c>
      <c r="AU660" s="173" t="s">
        <v>90</v>
      </c>
      <c r="AV660" s="165" t="s">
        <v>90</v>
      </c>
      <c r="AW660" s="165" t="s">
        <v>32</v>
      </c>
      <c r="AX660" s="165" t="s">
        <v>75</v>
      </c>
      <c r="AY660" s="173" t="s">
        <v>148</v>
      </c>
    </row>
    <row r="661" spans="2:51" s="157" customFormat="1" ht="22.5" customHeight="1">
      <c r="B661" s="158"/>
      <c r="C661" s="159"/>
      <c r="D661" s="159"/>
      <c r="E661" s="160"/>
      <c r="F661" s="298" t="s">
        <v>329</v>
      </c>
      <c r="G661" s="298"/>
      <c r="H661" s="298"/>
      <c r="I661" s="298"/>
      <c r="J661" s="159"/>
      <c r="K661" s="160"/>
      <c r="L661" s="159"/>
      <c r="M661" s="159"/>
      <c r="N661" s="159"/>
      <c r="O661" s="159"/>
      <c r="P661" s="159"/>
      <c r="Q661" s="159"/>
      <c r="R661" s="161"/>
      <c r="T661" s="162"/>
      <c r="U661" s="159"/>
      <c r="V661" s="159"/>
      <c r="W661" s="159"/>
      <c r="X661" s="159"/>
      <c r="Y661" s="159"/>
      <c r="Z661" s="159"/>
      <c r="AA661" s="163"/>
      <c r="AT661" s="164" t="s">
        <v>269</v>
      </c>
      <c r="AU661" s="164" t="s">
        <v>90</v>
      </c>
      <c r="AV661" s="157" t="s">
        <v>83</v>
      </c>
      <c r="AW661" s="157" t="s">
        <v>32</v>
      </c>
      <c r="AX661" s="157" t="s">
        <v>75</v>
      </c>
      <c r="AY661" s="164" t="s">
        <v>148</v>
      </c>
    </row>
    <row r="662" spans="2:51" s="165" customFormat="1" ht="22.5" customHeight="1">
      <c r="B662" s="166"/>
      <c r="C662" s="167"/>
      <c r="D662" s="167"/>
      <c r="E662" s="168"/>
      <c r="F662" s="296" t="s">
        <v>988</v>
      </c>
      <c r="G662" s="296"/>
      <c r="H662" s="296"/>
      <c r="I662" s="296"/>
      <c r="J662" s="167"/>
      <c r="K662" s="169">
        <v>4.5</v>
      </c>
      <c r="L662" s="167"/>
      <c r="M662" s="167"/>
      <c r="N662" s="167"/>
      <c r="O662" s="167"/>
      <c r="P662" s="167"/>
      <c r="Q662" s="167"/>
      <c r="R662" s="170"/>
      <c r="T662" s="171"/>
      <c r="U662" s="167"/>
      <c r="V662" s="167"/>
      <c r="W662" s="167"/>
      <c r="X662" s="167"/>
      <c r="Y662" s="167"/>
      <c r="Z662" s="167"/>
      <c r="AA662" s="172"/>
      <c r="AT662" s="173" t="s">
        <v>269</v>
      </c>
      <c r="AU662" s="173" t="s">
        <v>90</v>
      </c>
      <c r="AV662" s="165" t="s">
        <v>90</v>
      </c>
      <c r="AW662" s="165" t="s">
        <v>32</v>
      </c>
      <c r="AX662" s="165" t="s">
        <v>75</v>
      </c>
      <c r="AY662" s="173" t="s">
        <v>148</v>
      </c>
    </row>
    <row r="663" spans="2:51" s="165" customFormat="1" ht="22.5" customHeight="1">
      <c r="B663" s="166"/>
      <c r="C663" s="167"/>
      <c r="D663" s="167"/>
      <c r="E663" s="168"/>
      <c r="F663" s="296" t="s">
        <v>989</v>
      </c>
      <c r="G663" s="296"/>
      <c r="H663" s="296"/>
      <c r="I663" s="296"/>
      <c r="J663" s="167"/>
      <c r="K663" s="169">
        <v>4.5</v>
      </c>
      <c r="L663" s="167"/>
      <c r="M663" s="167"/>
      <c r="N663" s="167"/>
      <c r="O663" s="167"/>
      <c r="P663" s="167"/>
      <c r="Q663" s="167"/>
      <c r="R663" s="170"/>
      <c r="T663" s="171"/>
      <c r="U663" s="167"/>
      <c r="V663" s="167"/>
      <c r="W663" s="167"/>
      <c r="X663" s="167"/>
      <c r="Y663" s="167"/>
      <c r="Z663" s="167"/>
      <c r="AA663" s="172"/>
      <c r="AT663" s="173" t="s">
        <v>269</v>
      </c>
      <c r="AU663" s="173" t="s">
        <v>90</v>
      </c>
      <c r="AV663" s="165" t="s">
        <v>90</v>
      </c>
      <c r="AW663" s="165" t="s">
        <v>32</v>
      </c>
      <c r="AX663" s="165" t="s">
        <v>75</v>
      </c>
      <c r="AY663" s="173" t="s">
        <v>148</v>
      </c>
    </row>
    <row r="664" spans="2:51" s="157" customFormat="1" ht="22.5" customHeight="1">
      <c r="B664" s="158"/>
      <c r="C664" s="159"/>
      <c r="D664" s="159"/>
      <c r="E664" s="160"/>
      <c r="F664" s="298" t="s">
        <v>990</v>
      </c>
      <c r="G664" s="298"/>
      <c r="H664" s="298"/>
      <c r="I664" s="298"/>
      <c r="J664" s="159"/>
      <c r="K664" s="160"/>
      <c r="L664" s="159"/>
      <c r="M664" s="159"/>
      <c r="N664" s="159"/>
      <c r="O664" s="159"/>
      <c r="P664" s="159"/>
      <c r="Q664" s="159"/>
      <c r="R664" s="161"/>
      <c r="T664" s="162"/>
      <c r="U664" s="159"/>
      <c r="V664" s="159"/>
      <c r="W664" s="159"/>
      <c r="X664" s="159"/>
      <c r="Y664" s="159"/>
      <c r="Z664" s="159"/>
      <c r="AA664" s="163"/>
      <c r="AT664" s="164" t="s">
        <v>269</v>
      </c>
      <c r="AU664" s="164" t="s">
        <v>90</v>
      </c>
      <c r="AV664" s="157" t="s">
        <v>83</v>
      </c>
      <c r="AW664" s="157" t="s">
        <v>32</v>
      </c>
      <c r="AX664" s="157" t="s">
        <v>75</v>
      </c>
      <c r="AY664" s="164" t="s">
        <v>148</v>
      </c>
    </row>
    <row r="665" spans="2:51" s="165" customFormat="1" ht="22.5" customHeight="1">
      <c r="B665" s="166"/>
      <c r="C665" s="167"/>
      <c r="D665" s="167"/>
      <c r="E665" s="168"/>
      <c r="F665" s="296" t="s">
        <v>760</v>
      </c>
      <c r="G665" s="296"/>
      <c r="H665" s="296"/>
      <c r="I665" s="296"/>
      <c r="J665" s="167"/>
      <c r="K665" s="169">
        <v>5.2</v>
      </c>
      <c r="L665" s="167"/>
      <c r="M665" s="167"/>
      <c r="N665" s="167"/>
      <c r="O665" s="167"/>
      <c r="P665" s="167"/>
      <c r="Q665" s="167"/>
      <c r="R665" s="170"/>
      <c r="T665" s="171"/>
      <c r="U665" s="167"/>
      <c r="V665" s="167"/>
      <c r="W665" s="167"/>
      <c r="X665" s="167"/>
      <c r="Y665" s="167"/>
      <c r="Z665" s="167"/>
      <c r="AA665" s="172"/>
      <c r="AT665" s="173" t="s">
        <v>269</v>
      </c>
      <c r="AU665" s="173" t="s">
        <v>90</v>
      </c>
      <c r="AV665" s="165" t="s">
        <v>90</v>
      </c>
      <c r="AW665" s="165" t="s">
        <v>32</v>
      </c>
      <c r="AX665" s="165" t="s">
        <v>75</v>
      </c>
      <c r="AY665" s="173" t="s">
        <v>148</v>
      </c>
    </row>
    <row r="666" spans="2:51" s="165" customFormat="1" ht="22.5" customHeight="1">
      <c r="B666" s="166"/>
      <c r="C666" s="167"/>
      <c r="D666" s="167"/>
      <c r="E666" s="168"/>
      <c r="F666" s="296" t="s">
        <v>761</v>
      </c>
      <c r="G666" s="296"/>
      <c r="H666" s="296"/>
      <c r="I666" s="296"/>
      <c r="J666" s="167"/>
      <c r="K666" s="169">
        <v>2.4</v>
      </c>
      <c r="L666" s="167"/>
      <c r="M666" s="167"/>
      <c r="N666" s="167"/>
      <c r="O666" s="167"/>
      <c r="P666" s="167"/>
      <c r="Q666" s="167"/>
      <c r="R666" s="170"/>
      <c r="T666" s="171"/>
      <c r="U666" s="167"/>
      <c r="V666" s="167"/>
      <c r="W666" s="167"/>
      <c r="X666" s="167"/>
      <c r="Y666" s="167"/>
      <c r="Z666" s="167"/>
      <c r="AA666" s="172"/>
      <c r="AT666" s="173" t="s">
        <v>269</v>
      </c>
      <c r="AU666" s="173" t="s">
        <v>90</v>
      </c>
      <c r="AV666" s="165" t="s">
        <v>90</v>
      </c>
      <c r="AW666" s="165" t="s">
        <v>32</v>
      </c>
      <c r="AX666" s="165" t="s">
        <v>75</v>
      </c>
      <c r="AY666" s="173" t="s">
        <v>148</v>
      </c>
    </row>
    <row r="667" spans="2:51" s="174" customFormat="1" ht="22.5" customHeight="1">
      <c r="B667" s="175"/>
      <c r="C667" s="176"/>
      <c r="D667" s="176"/>
      <c r="E667" s="177"/>
      <c r="F667" s="297" t="s">
        <v>277</v>
      </c>
      <c r="G667" s="297"/>
      <c r="H667" s="297"/>
      <c r="I667" s="297"/>
      <c r="J667" s="176"/>
      <c r="K667" s="178">
        <v>27</v>
      </c>
      <c r="L667" s="176"/>
      <c r="M667" s="176"/>
      <c r="N667" s="176"/>
      <c r="O667" s="176"/>
      <c r="P667" s="176"/>
      <c r="Q667" s="176"/>
      <c r="R667" s="179"/>
      <c r="T667" s="180"/>
      <c r="U667" s="176"/>
      <c r="V667" s="176"/>
      <c r="W667" s="176"/>
      <c r="X667" s="176"/>
      <c r="Y667" s="176"/>
      <c r="Z667" s="176"/>
      <c r="AA667" s="181"/>
      <c r="AT667" s="182" t="s">
        <v>269</v>
      </c>
      <c r="AU667" s="182" t="s">
        <v>90</v>
      </c>
      <c r="AV667" s="174" t="s">
        <v>156</v>
      </c>
      <c r="AW667" s="174" t="s">
        <v>32</v>
      </c>
      <c r="AX667" s="174" t="s">
        <v>75</v>
      </c>
      <c r="AY667" s="182" t="s">
        <v>148</v>
      </c>
    </row>
    <row r="668" spans="2:51" s="165" customFormat="1" ht="22.5" customHeight="1">
      <c r="B668" s="166"/>
      <c r="C668" s="167"/>
      <c r="D668" s="167"/>
      <c r="E668" s="168"/>
      <c r="F668" s="296" t="s">
        <v>991</v>
      </c>
      <c r="G668" s="296"/>
      <c r="H668" s="296"/>
      <c r="I668" s="296"/>
      <c r="J668" s="167"/>
      <c r="K668" s="169">
        <v>4.05</v>
      </c>
      <c r="L668" s="167"/>
      <c r="M668" s="167"/>
      <c r="N668" s="167"/>
      <c r="O668" s="167"/>
      <c r="P668" s="167"/>
      <c r="Q668" s="167"/>
      <c r="R668" s="170"/>
      <c r="T668" s="171"/>
      <c r="U668" s="167"/>
      <c r="V668" s="167"/>
      <c r="W668" s="167"/>
      <c r="X668" s="167"/>
      <c r="Y668" s="167"/>
      <c r="Z668" s="167"/>
      <c r="AA668" s="172"/>
      <c r="AT668" s="173" t="s">
        <v>269</v>
      </c>
      <c r="AU668" s="173" t="s">
        <v>90</v>
      </c>
      <c r="AV668" s="165" t="s">
        <v>90</v>
      </c>
      <c r="AW668" s="165" t="s">
        <v>32</v>
      </c>
      <c r="AX668" s="165" t="s">
        <v>75</v>
      </c>
      <c r="AY668" s="173" t="s">
        <v>148</v>
      </c>
    </row>
    <row r="669" spans="2:51" s="183" customFormat="1" ht="22.5" customHeight="1">
      <c r="B669" s="184"/>
      <c r="C669" s="185"/>
      <c r="D669" s="185"/>
      <c r="E669" s="186"/>
      <c r="F669" s="299" t="s">
        <v>281</v>
      </c>
      <c r="G669" s="299"/>
      <c r="H669" s="299"/>
      <c r="I669" s="299"/>
      <c r="J669" s="185"/>
      <c r="K669" s="187">
        <v>31.05</v>
      </c>
      <c r="L669" s="185"/>
      <c r="M669" s="185"/>
      <c r="N669" s="185"/>
      <c r="O669" s="185"/>
      <c r="P669" s="185"/>
      <c r="Q669" s="185"/>
      <c r="R669" s="188"/>
      <c r="T669" s="189"/>
      <c r="U669" s="185"/>
      <c r="V669" s="185"/>
      <c r="W669" s="185"/>
      <c r="X669" s="185"/>
      <c r="Y669" s="185"/>
      <c r="Z669" s="185"/>
      <c r="AA669" s="190"/>
      <c r="AT669" s="191" t="s">
        <v>269</v>
      </c>
      <c r="AU669" s="191" t="s">
        <v>90</v>
      </c>
      <c r="AV669" s="183" t="s">
        <v>147</v>
      </c>
      <c r="AW669" s="183" t="s">
        <v>32</v>
      </c>
      <c r="AX669" s="183" t="s">
        <v>83</v>
      </c>
      <c r="AY669" s="191" t="s">
        <v>148</v>
      </c>
    </row>
    <row r="670" spans="2:65" s="23" customFormat="1" ht="36.75" customHeight="1">
      <c r="B670" s="146"/>
      <c r="C670" s="147" t="s">
        <v>992</v>
      </c>
      <c r="D670" s="147" t="s">
        <v>149</v>
      </c>
      <c r="E670" s="148" t="s">
        <v>993</v>
      </c>
      <c r="F670" s="291" t="s">
        <v>994</v>
      </c>
      <c r="G670" s="291"/>
      <c r="H670" s="291"/>
      <c r="I670" s="291"/>
      <c r="J670" s="149" t="s">
        <v>172</v>
      </c>
      <c r="K670" s="150">
        <v>9.36</v>
      </c>
      <c r="L670" s="292"/>
      <c r="M670" s="292"/>
      <c r="N670" s="292">
        <f>ROUND(L670*K670,2)</f>
        <v>0</v>
      </c>
      <c r="O670" s="292"/>
      <c r="P670" s="292"/>
      <c r="Q670" s="292"/>
      <c r="R670" s="151"/>
      <c r="T670" s="152"/>
      <c r="U670" s="34" t="s">
        <v>40</v>
      </c>
      <c r="V670" s="153">
        <v>0.024</v>
      </c>
      <c r="W670" s="153">
        <f>V670*K670</f>
        <v>0.22463999999999998</v>
      </c>
      <c r="X670" s="153">
        <v>0</v>
      </c>
      <c r="Y670" s="153">
        <f>X670*K670</f>
        <v>0</v>
      </c>
      <c r="Z670" s="153">
        <v>0</v>
      </c>
      <c r="AA670" s="154">
        <f>Z670*K670</f>
        <v>0</v>
      </c>
      <c r="AR670" s="9" t="s">
        <v>337</v>
      </c>
      <c r="AT670" s="9" t="s">
        <v>149</v>
      </c>
      <c r="AU670" s="9" t="s">
        <v>90</v>
      </c>
      <c r="AY670" s="9" t="s">
        <v>148</v>
      </c>
      <c r="BE670" s="155">
        <f>IF(U670="základní",N670,0)</f>
        <v>0</v>
      </c>
      <c r="BF670" s="155">
        <f>IF(U670="snížená",N670,0)</f>
        <v>0</v>
      </c>
      <c r="BG670" s="155">
        <f>IF(U670="zákl. přenesená",N670,0)</f>
        <v>0</v>
      </c>
      <c r="BH670" s="155">
        <f>IF(U670="sníž. přenesená",N670,0)</f>
        <v>0</v>
      </c>
      <c r="BI670" s="155">
        <f>IF(U670="nulová",N670,0)</f>
        <v>0</v>
      </c>
      <c r="BJ670" s="9" t="s">
        <v>83</v>
      </c>
      <c r="BK670" s="155">
        <f>ROUND(L670*K670,2)</f>
        <v>0</v>
      </c>
      <c r="BL670" s="9" t="s">
        <v>337</v>
      </c>
      <c r="BM670" s="9" t="s">
        <v>995</v>
      </c>
    </row>
    <row r="671" spans="2:51" s="157" customFormat="1" ht="22.5" customHeight="1">
      <c r="B671" s="158"/>
      <c r="C671" s="159"/>
      <c r="D671" s="159"/>
      <c r="E671" s="160"/>
      <c r="F671" s="295" t="s">
        <v>290</v>
      </c>
      <c r="G671" s="295"/>
      <c r="H671" s="295"/>
      <c r="I671" s="295"/>
      <c r="J671" s="159"/>
      <c r="K671" s="160"/>
      <c r="L671" s="159"/>
      <c r="M671" s="159"/>
      <c r="N671" s="159"/>
      <c r="O671" s="159"/>
      <c r="P671" s="159"/>
      <c r="Q671" s="159"/>
      <c r="R671" s="161"/>
      <c r="T671" s="162"/>
      <c r="U671" s="159"/>
      <c r="V671" s="159"/>
      <c r="W671" s="159"/>
      <c r="X671" s="159"/>
      <c r="Y671" s="159"/>
      <c r="Z671" s="159"/>
      <c r="AA671" s="163"/>
      <c r="AT671" s="164" t="s">
        <v>269</v>
      </c>
      <c r="AU671" s="164" t="s">
        <v>90</v>
      </c>
      <c r="AV671" s="157" t="s">
        <v>83</v>
      </c>
      <c r="AW671" s="157" t="s">
        <v>32</v>
      </c>
      <c r="AX671" s="157" t="s">
        <v>75</v>
      </c>
      <c r="AY671" s="164" t="s">
        <v>148</v>
      </c>
    </row>
    <row r="672" spans="2:51" s="165" customFormat="1" ht="22.5" customHeight="1">
      <c r="B672" s="166"/>
      <c r="C672" s="167"/>
      <c r="D672" s="167"/>
      <c r="E672" s="168"/>
      <c r="F672" s="296" t="s">
        <v>996</v>
      </c>
      <c r="G672" s="296"/>
      <c r="H672" s="296"/>
      <c r="I672" s="296"/>
      <c r="J672" s="167"/>
      <c r="K672" s="169">
        <v>9.36</v>
      </c>
      <c r="L672" s="167"/>
      <c r="M672" s="167"/>
      <c r="N672" s="167"/>
      <c r="O672" s="167"/>
      <c r="P672" s="167"/>
      <c r="Q672" s="167"/>
      <c r="R672" s="170"/>
      <c r="T672" s="171"/>
      <c r="U672" s="167"/>
      <c r="V672" s="167"/>
      <c r="W672" s="167"/>
      <c r="X672" s="167"/>
      <c r="Y672" s="167"/>
      <c r="Z672" s="167"/>
      <c r="AA672" s="172"/>
      <c r="AT672" s="173" t="s">
        <v>269</v>
      </c>
      <c r="AU672" s="173" t="s">
        <v>90</v>
      </c>
      <c r="AV672" s="165" t="s">
        <v>90</v>
      </c>
      <c r="AW672" s="165" t="s">
        <v>32</v>
      </c>
      <c r="AX672" s="165" t="s">
        <v>75</v>
      </c>
      <c r="AY672" s="173" t="s">
        <v>148</v>
      </c>
    </row>
    <row r="673" spans="2:51" s="183" customFormat="1" ht="22.5" customHeight="1">
      <c r="B673" s="184"/>
      <c r="C673" s="185"/>
      <c r="D673" s="185"/>
      <c r="E673" s="186" t="s">
        <v>221</v>
      </c>
      <c r="F673" s="299" t="s">
        <v>281</v>
      </c>
      <c r="G673" s="299"/>
      <c r="H673" s="299"/>
      <c r="I673" s="299"/>
      <c r="J673" s="185"/>
      <c r="K673" s="187">
        <v>9.36</v>
      </c>
      <c r="L673" s="185"/>
      <c r="M673" s="185"/>
      <c r="N673" s="185"/>
      <c r="O673" s="185"/>
      <c r="P673" s="185"/>
      <c r="Q673" s="185"/>
      <c r="R673" s="188"/>
      <c r="T673" s="189"/>
      <c r="U673" s="185"/>
      <c r="V673" s="185"/>
      <c r="W673" s="185"/>
      <c r="X673" s="185"/>
      <c r="Y673" s="185"/>
      <c r="Z673" s="185"/>
      <c r="AA673" s="190"/>
      <c r="AT673" s="191" t="s">
        <v>269</v>
      </c>
      <c r="AU673" s="191" t="s">
        <v>90</v>
      </c>
      <c r="AV673" s="183" t="s">
        <v>147</v>
      </c>
      <c r="AW673" s="183" t="s">
        <v>32</v>
      </c>
      <c r="AX673" s="183" t="s">
        <v>83</v>
      </c>
      <c r="AY673" s="191" t="s">
        <v>148</v>
      </c>
    </row>
    <row r="674" spans="2:65" s="23" customFormat="1" ht="22.5" customHeight="1">
      <c r="B674" s="146"/>
      <c r="C674" s="192" t="s">
        <v>997</v>
      </c>
      <c r="D674" s="192" t="s">
        <v>631</v>
      </c>
      <c r="E674" s="193" t="s">
        <v>998</v>
      </c>
      <c r="F674" s="302" t="s">
        <v>999</v>
      </c>
      <c r="G674" s="302"/>
      <c r="H674" s="302"/>
      <c r="I674" s="302"/>
      <c r="J674" s="194" t="s">
        <v>300</v>
      </c>
      <c r="K674" s="195">
        <v>0.003</v>
      </c>
      <c r="L674" s="303"/>
      <c r="M674" s="303"/>
      <c r="N674" s="303">
        <f>ROUND(L674*K674,2)</f>
        <v>0</v>
      </c>
      <c r="O674" s="303"/>
      <c r="P674" s="303"/>
      <c r="Q674" s="303"/>
      <c r="R674" s="151"/>
      <c r="T674" s="152"/>
      <c r="U674" s="34" t="s">
        <v>40</v>
      </c>
      <c r="V674" s="153">
        <v>0</v>
      </c>
      <c r="W674" s="153">
        <f>V674*K674</f>
        <v>0</v>
      </c>
      <c r="X674" s="153">
        <v>1</v>
      </c>
      <c r="Y674" s="153">
        <f>X674*K674</f>
        <v>0.003</v>
      </c>
      <c r="Z674" s="153">
        <v>0</v>
      </c>
      <c r="AA674" s="154">
        <f>Z674*K674</f>
        <v>0</v>
      </c>
      <c r="AR674" s="9" t="s">
        <v>454</v>
      </c>
      <c r="AT674" s="9" t="s">
        <v>631</v>
      </c>
      <c r="AU674" s="9" t="s">
        <v>90</v>
      </c>
      <c r="AY674" s="9" t="s">
        <v>148</v>
      </c>
      <c r="BE674" s="155">
        <f>IF(U674="základní",N674,0)</f>
        <v>0</v>
      </c>
      <c r="BF674" s="155">
        <f>IF(U674="snížená",N674,0)</f>
        <v>0</v>
      </c>
      <c r="BG674" s="155">
        <f>IF(U674="zákl. přenesená",N674,0)</f>
        <v>0</v>
      </c>
      <c r="BH674" s="155">
        <f>IF(U674="sníž. přenesená",N674,0)</f>
        <v>0</v>
      </c>
      <c r="BI674" s="155">
        <f>IF(U674="nulová",N674,0)</f>
        <v>0</v>
      </c>
      <c r="BJ674" s="9" t="s">
        <v>83</v>
      </c>
      <c r="BK674" s="155">
        <f>ROUND(L674*K674,2)</f>
        <v>0</v>
      </c>
      <c r="BL674" s="9" t="s">
        <v>337</v>
      </c>
      <c r="BM674" s="9" t="s">
        <v>1000</v>
      </c>
    </row>
    <row r="675" spans="2:47" s="23" customFormat="1" ht="30" customHeight="1">
      <c r="B675" s="24"/>
      <c r="C675" s="25"/>
      <c r="D675" s="25"/>
      <c r="E675" s="25"/>
      <c r="F675" s="294" t="s">
        <v>1001</v>
      </c>
      <c r="G675" s="294"/>
      <c r="H675" s="294"/>
      <c r="I675" s="294"/>
      <c r="J675" s="25"/>
      <c r="K675" s="25"/>
      <c r="L675" s="25"/>
      <c r="M675" s="25"/>
      <c r="N675" s="25"/>
      <c r="O675" s="25"/>
      <c r="P675" s="25"/>
      <c r="Q675" s="25"/>
      <c r="R675" s="26"/>
      <c r="T675" s="196"/>
      <c r="U675" s="25"/>
      <c r="V675" s="25"/>
      <c r="W675" s="25"/>
      <c r="X675" s="25"/>
      <c r="Y675" s="25"/>
      <c r="Z675" s="25"/>
      <c r="AA675" s="66"/>
      <c r="AT675" s="9" t="s">
        <v>169</v>
      </c>
      <c r="AU675" s="9" t="s">
        <v>90</v>
      </c>
    </row>
    <row r="676" spans="2:51" s="165" customFormat="1" ht="22.5" customHeight="1">
      <c r="B676" s="166"/>
      <c r="C676" s="167"/>
      <c r="D676" s="167"/>
      <c r="E676" s="168"/>
      <c r="F676" s="296" t="s">
        <v>1002</v>
      </c>
      <c r="G676" s="296"/>
      <c r="H676" s="296"/>
      <c r="I676" s="296"/>
      <c r="J676" s="167"/>
      <c r="K676" s="169">
        <v>0.003</v>
      </c>
      <c r="L676" s="167"/>
      <c r="M676" s="167"/>
      <c r="N676" s="167"/>
      <c r="O676" s="167"/>
      <c r="P676" s="167"/>
      <c r="Q676" s="167"/>
      <c r="R676" s="170"/>
      <c r="T676" s="171"/>
      <c r="U676" s="167"/>
      <c r="V676" s="167"/>
      <c r="W676" s="167"/>
      <c r="X676" s="167"/>
      <c r="Y676" s="167"/>
      <c r="Z676" s="167"/>
      <c r="AA676" s="172"/>
      <c r="AT676" s="173" t="s">
        <v>269</v>
      </c>
      <c r="AU676" s="173" t="s">
        <v>90</v>
      </c>
      <c r="AV676" s="165" t="s">
        <v>90</v>
      </c>
      <c r="AW676" s="165" t="s">
        <v>32</v>
      </c>
      <c r="AX676" s="165" t="s">
        <v>83</v>
      </c>
      <c r="AY676" s="173" t="s">
        <v>148</v>
      </c>
    </row>
    <row r="677" spans="2:65" s="23" customFormat="1" ht="31.5" customHeight="1">
      <c r="B677" s="146"/>
      <c r="C677" s="147" t="s">
        <v>1003</v>
      </c>
      <c r="D677" s="147" t="s">
        <v>149</v>
      </c>
      <c r="E677" s="148" t="s">
        <v>1004</v>
      </c>
      <c r="F677" s="291" t="s">
        <v>1005</v>
      </c>
      <c r="G677" s="291"/>
      <c r="H677" s="291"/>
      <c r="I677" s="291"/>
      <c r="J677" s="149" t="s">
        <v>172</v>
      </c>
      <c r="K677" s="150">
        <v>18.72</v>
      </c>
      <c r="L677" s="292"/>
      <c r="M677" s="292"/>
      <c r="N677" s="292">
        <f>ROUND(L677*K677,2)</f>
        <v>0</v>
      </c>
      <c r="O677" s="292"/>
      <c r="P677" s="292"/>
      <c r="Q677" s="292"/>
      <c r="R677" s="151"/>
      <c r="T677" s="152"/>
      <c r="U677" s="34" t="s">
        <v>40</v>
      </c>
      <c r="V677" s="153">
        <v>0.222</v>
      </c>
      <c r="W677" s="153">
        <f>V677*K677</f>
        <v>4.1558399999999995</v>
      </c>
      <c r="X677" s="153">
        <v>0.0004</v>
      </c>
      <c r="Y677" s="153">
        <f>X677*K677</f>
        <v>0.007488</v>
      </c>
      <c r="Z677" s="153">
        <v>0</v>
      </c>
      <c r="AA677" s="154">
        <f>Z677*K677</f>
        <v>0</v>
      </c>
      <c r="AR677" s="9" t="s">
        <v>337</v>
      </c>
      <c r="AT677" s="9" t="s">
        <v>149</v>
      </c>
      <c r="AU677" s="9" t="s">
        <v>90</v>
      </c>
      <c r="AY677" s="9" t="s">
        <v>148</v>
      </c>
      <c r="BE677" s="155">
        <f>IF(U677="základní",N677,0)</f>
        <v>0</v>
      </c>
      <c r="BF677" s="155">
        <f>IF(U677="snížená",N677,0)</f>
        <v>0</v>
      </c>
      <c r="BG677" s="155">
        <f>IF(U677="zákl. přenesená",N677,0)</f>
        <v>0</v>
      </c>
      <c r="BH677" s="155">
        <f>IF(U677="sníž. přenesená",N677,0)</f>
        <v>0</v>
      </c>
      <c r="BI677" s="155">
        <f>IF(U677="nulová",N677,0)</f>
        <v>0</v>
      </c>
      <c r="BJ677" s="9" t="s">
        <v>83</v>
      </c>
      <c r="BK677" s="155">
        <f>ROUND(L677*K677,2)</f>
        <v>0</v>
      </c>
      <c r="BL677" s="9" t="s">
        <v>337</v>
      </c>
      <c r="BM677" s="9" t="s">
        <v>1006</v>
      </c>
    </row>
    <row r="678" spans="2:51" s="165" customFormat="1" ht="22.5" customHeight="1">
      <c r="B678" s="166"/>
      <c r="C678" s="167"/>
      <c r="D678" s="167"/>
      <c r="E678" s="168"/>
      <c r="F678" s="300" t="s">
        <v>1007</v>
      </c>
      <c r="G678" s="300"/>
      <c r="H678" s="300"/>
      <c r="I678" s="300"/>
      <c r="J678" s="167"/>
      <c r="K678" s="169">
        <v>18.72</v>
      </c>
      <c r="L678" s="167"/>
      <c r="M678" s="167"/>
      <c r="N678" s="167"/>
      <c r="O678" s="167"/>
      <c r="P678" s="167"/>
      <c r="Q678" s="167"/>
      <c r="R678" s="170"/>
      <c r="T678" s="171"/>
      <c r="U678" s="167"/>
      <c r="V678" s="167"/>
      <c r="W678" s="167"/>
      <c r="X678" s="167"/>
      <c r="Y678" s="167"/>
      <c r="Z678" s="167"/>
      <c r="AA678" s="172"/>
      <c r="AT678" s="173" t="s">
        <v>269</v>
      </c>
      <c r="AU678" s="173" t="s">
        <v>90</v>
      </c>
      <c r="AV678" s="165" t="s">
        <v>90</v>
      </c>
      <c r="AW678" s="165" t="s">
        <v>32</v>
      </c>
      <c r="AX678" s="165" t="s">
        <v>83</v>
      </c>
      <c r="AY678" s="173" t="s">
        <v>148</v>
      </c>
    </row>
    <row r="679" spans="2:65" s="23" customFormat="1" ht="31.5" customHeight="1">
      <c r="B679" s="146"/>
      <c r="C679" s="192" t="s">
        <v>1008</v>
      </c>
      <c r="D679" s="192" t="s">
        <v>631</v>
      </c>
      <c r="E679" s="193" t="s">
        <v>1009</v>
      </c>
      <c r="F679" s="302" t="s">
        <v>1010</v>
      </c>
      <c r="G679" s="302"/>
      <c r="H679" s="302"/>
      <c r="I679" s="302"/>
      <c r="J679" s="194" t="s">
        <v>172</v>
      </c>
      <c r="K679" s="195">
        <v>10.764</v>
      </c>
      <c r="L679" s="303"/>
      <c r="M679" s="303"/>
      <c r="N679" s="303">
        <f>ROUND(L679*K679,2)</f>
        <v>0</v>
      </c>
      <c r="O679" s="303"/>
      <c r="P679" s="303"/>
      <c r="Q679" s="303"/>
      <c r="R679" s="151"/>
      <c r="T679" s="152"/>
      <c r="U679" s="34" t="s">
        <v>40</v>
      </c>
      <c r="V679" s="153">
        <v>0</v>
      </c>
      <c r="W679" s="153">
        <f>V679*K679</f>
        <v>0</v>
      </c>
      <c r="X679" s="153">
        <v>0.0035</v>
      </c>
      <c r="Y679" s="153">
        <f>X679*K679</f>
        <v>0.037674</v>
      </c>
      <c r="Z679" s="153">
        <v>0</v>
      </c>
      <c r="AA679" s="154">
        <f>Z679*K679</f>
        <v>0</v>
      </c>
      <c r="AR679" s="9" t="s">
        <v>454</v>
      </c>
      <c r="AT679" s="9" t="s">
        <v>631</v>
      </c>
      <c r="AU679" s="9" t="s">
        <v>90</v>
      </c>
      <c r="AY679" s="9" t="s">
        <v>148</v>
      </c>
      <c r="BE679" s="155">
        <f>IF(U679="základní",N679,0)</f>
        <v>0</v>
      </c>
      <c r="BF679" s="155">
        <f>IF(U679="snížená",N679,0)</f>
        <v>0</v>
      </c>
      <c r="BG679" s="155">
        <f>IF(U679="zákl. přenesená",N679,0)</f>
        <v>0</v>
      </c>
      <c r="BH679" s="155">
        <f>IF(U679="sníž. přenesená",N679,0)</f>
        <v>0</v>
      </c>
      <c r="BI679" s="155">
        <f>IF(U679="nulová",N679,0)</f>
        <v>0</v>
      </c>
      <c r="BJ679" s="9" t="s">
        <v>83</v>
      </c>
      <c r="BK679" s="155">
        <f>ROUND(L679*K679,2)</f>
        <v>0</v>
      </c>
      <c r="BL679" s="9" t="s">
        <v>337</v>
      </c>
      <c r="BM679" s="9" t="s">
        <v>1011</v>
      </c>
    </row>
    <row r="680" spans="2:51" s="165" customFormat="1" ht="22.5" customHeight="1">
      <c r="B680" s="166"/>
      <c r="C680" s="167"/>
      <c r="D680" s="167"/>
      <c r="E680" s="168"/>
      <c r="F680" s="300" t="s">
        <v>1012</v>
      </c>
      <c r="G680" s="300"/>
      <c r="H680" s="300"/>
      <c r="I680" s="300"/>
      <c r="J680" s="167"/>
      <c r="K680" s="169">
        <v>10.764</v>
      </c>
      <c r="L680" s="167"/>
      <c r="M680" s="167"/>
      <c r="N680" s="167"/>
      <c r="O680" s="167"/>
      <c r="P680" s="167"/>
      <c r="Q680" s="167"/>
      <c r="R680" s="170"/>
      <c r="T680" s="171"/>
      <c r="U680" s="167"/>
      <c r="V680" s="167"/>
      <c r="W680" s="167"/>
      <c r="X680" s="167"/>
      <c r="Y680" s="167"/>
      <c r="Z680" s="167"/>
      <c r="AA680" s="172"/>
      <c r="AT680" s="173" t="s">
        <v>269</v>
      </c>
      <c r="AU680" s="173" t="s">
        <v>90</v>
      </c>
      <c r="AV680" s="165" t="s">
        <v>90</v>
      </c>
      <c r="AW680" s="165" t="s">
        <v>32</v>
      </c>
      <c r="AX680" s="165" t="s">
        <v>83</v>
      </c>
      <c r="AY680" s="173" t="s">
        <v>148</v>
      </c>
    </row>
    <row r="681" spans="2:65" s="23" customFormat="1" ht="31.5" customHeight="1">
      <c r="B681" s="146"/>
      <c r="C681" s="192" t="s">
        <v>1013</v>
      </c>
      <c r="D681" s="192" t="s">
        <v>631</v>
      </c>
      <c r="E681" s="193" t="s">
        <v>1014</v>
      </c>
      <c r="F681" s="302" t="s">
        <v>1015</v>
      </c>
      <c r="G681" s="302"/>
      <c r="H681" s="302"/>
      <c r="I681" s="302"/>
      <c r="J681" s="194" t="s">
        <v>172</v>
      </c>
      <c r="K681" s="195">
        <v>10.764</v>
      </c>
      <c r="L681" s="303"/>
      <c r="M681" s="303"/>
      <c r="N681" s="303">
        <f>ROUND(L681*K681,2)</f>
        <v>0</v>
      </c>
      <c r="O681" s="303"/>
      <c r="P681" s="303"/>
      <c r="Q681" s="303"/>
      <c r="R681" s="151"/>
      <c r="T681" s="152"/>
      <c r="U681" s="34" t="s">
        <v>40</v>
      </c>
      <c r="V681" s="153">
        <v>0</v>
      </c>
      <c r="W681" s="153">
        <f>V681*K681</f>
        <v>0</v>
      </c>
      <c r="X681" s="153">
        <v>0.0049</v>
      </c>
      <c r="Y681" s="153">
        <f>X681*K681</f>
        <v>0.052743599999999995</v>
      </c>
      <c r="Z681" s="153">
        <v>0</v>
      </c>
      <c r="AA681" s="154">
        <f>Z681*K681</f>
        <v>0</v>
      </c>
      <c r="AR681" s="9" t="s">
        <v>454</v>
      </c>
      <c r="AT681" s="9" t="s">
        <v>631</v>
      </c>
      <c r="AU681" s="9" t="s">
        <v>90</v>
      </c>
      <c r="AY681" s="9" t="s">
        <v>148</v>
      </c>
      <c r="BE681" s="155">
        <f>IF(U681="základní",N681,0)</f>
        <v>0</v>
      </c>
      <c r="BF681" s="155">
        <f>IF(U681="snížená",N681,0)</f>
        <v>0</v>
      </c>
      <c r="BG681" s="155">
        <f>IF(U681="zákl. přenesená",N681,0)</f>
        <v>0</v>
      </c>
      <c r="BH681" s="155">
        <f>IF(U681="sníž. přenesená",N681,0)</f>
        <v>0</v>
      </c>
      <c r="BI681" s="155">
        <f>IF(U681="nulová",N681,0)</f>
        <v>0</v>
      </c>
      <c r="BJ681" s="9" t="s">
        <v>83</v>
      </c>
      <c r="BK681" s="155">
        <f>ROUND(L681*K681,2)</f>
        <v>0</v>
      </c>
      <c r="BL681" s="9" t="s">
        <v>337</v>
      </c>
      <c r="BM681" s="9" t="s">
        <v>1016</v>
      </c>
    </row>
    <row r="682" spans="2:51" s="165" customFormat="1" ht="22.5" customHeight="1">
      <c r="B682" s="166"/>
      <c r="C682" s="167"/>
      <c r="D682" s="167"/>
      <c r="E682" s="168"/>
      <c r="F682" s="300" t="s">
        <v>1012</v>
      </c>
      <c r="G682" s="300"/>
      <c r="H682" s="300"/>
      <c r="I682" s="300"/>
      <c r="J682" s="167"/>
      <c r="K682" s="169">
        <v>10.764</v>
      </c>
      <c r="L682" s="167"/>
      <c r="M682" s="167"/>
      <c r="N682" s="167"/>
      <c r="O682" s="167"/>
      <c r="P682" s="167"/>
      <c r="Q682" s="167"/>
      <c r="R682" s="170"/>
      <c r="T682" s="171"/>
      <c r="U682" s="167"/>
      <c r="V682" s="167"/>
      <c r="W682" s="167"/>
      <c r="X682" s="167"/>
      <c r="Y682" s="167"/>
      <c r="Z682" s="167"/>
      <c r="AA682" s="172"/>
      <c r="AT682" s="173" t="s">
        <v>269</v>
      </c>
      <c r="AU682" s="173" t="s">
        <v>90</v>
      </c>
      <c r="AV682" s="165" t="s">
        <v>90</v>
      </c>
      <c r="AW682" s="165" t="s">
        <v>32</v>
      </c>
      <c r="AX682" s="165" t="s">
        <v>83</v>
      </c>
      <c r="AY682" s="173" t="s">
        <v>148</v>
      </c>
    </row>
    <row r="683" spans="2:65" s="23" customFormat="1" ht="44.25" customHeight="1">
      <c r="B683" s="146"/>
      <c r="C683" s="147" t="s">
        <v>1017</v>
      </c>
      <c r="D683" s="147" t="s">
        <v>149</v>
      </c>
      <c r="E683" s="148" t="s">
        <v>1018</v>
      </c>
      <c r="F683" s="291" t="s">
        <v>1019</v>
      </c>
      <c r="G683" s="291"/>
      <c r="H683" s="291"/>
      <c r="I683" s="291"/>
      <c r="J683" s="149" t="s">
        <v>172</v>
      </c>
      <c r="K683" s="150">
        <v>34.7</v>
      </c>
      <c r="L683" s="292"/>
      <c r="M683" s="292"/>
      <c r="N683" s="292">
        <f>ROUND(L683*K683,2)</f>
        <v>0</v>
      </c>
      <c r="O683" s="292"/>
      <c r="P683" s="292"/>
      <c r="Q683" s="292"/>
      <c r="R683" s="151"/>
      <c r="T683" s="152"/>
      <c r="U683" s="34" t="s">
        <v>40</v>
      </c>
      <c r="V683" s="153">
        <v>0.09700000000000002</v>
      </c>
      <c r="W683" s="153">
        <f>V683*K683</f>
        <v>3.365900000000001</v>
      </c>
      <c r="X683" s="153">
        <v>0.0007100000000000001</v>
      </c>
      <c r="Y683" s="153">
        <f>X683*K683</f>
        <v>0.024637000000000006</v>
      </c>
      <c r="Z683" s="153">
        <v>0</v>
      </c>
      <c r="AA683" s="154">
        <f>Z683*K683</f>
        <v>0</v>
      </c>
      <c r="AR683" s="9" t="s">
        <v>337</v>
      </c>
      <c r="AT683" s="9" t="s">
        <v>149</v>
      </c>
      <c r="AU683" s="9" t="s">
        <v>90</v>
      </c>
      <c r="AY683" s="9" t="s">
        <v>148</v>
      </c>
      <c r="BE683" s="155">
        <f>IF(U683="základní",N683,0)</f>
        <v>0</v>
      </c>
      <c r="BF683" s="155">
        <f>IF(U683="snížená",N683,0)</f>
        <v>0</v>
      </c>
      <c r="BG683" s="155">
        <f>IF(U683="zákl. přenesená",N683,0)</f>
        <v>0</v>
      </c>
      <c r="BH683" s="155">
        <f>IF(U683="sníž. přenesená",N683,0)</f>
        <v>0</v>
      </c>
      <c r="BI683" s="155">
        <f>IF(U683="nulová",N683,0)</f>
        <v>0</v>
      </c>
      <c r="BJ683" s="9" t="s">
        <v>83</v>
      </c>
      <c r="BK683" s="155">
        <f>ROUND(L683*K683,2)</f>
        <v>0</v>
      </c>
      <c r="BL683" s="9" t="s">
        <v>337</v>
      </c>
      <c r="BM683" s="9" t="s">
        <v>1020</v>
      </c>
    </row>
    <row r="684" spans="2:51" s="165" customFormat="1" ht="22.5" customHeight="1">
      <c r="B684" s="166"/>
      <c r="C684" s="167"/>
      <c r="D684" s="167"/>
      <c r="E684" s="168"/>
      <c r="F684" s="300" t="s">
        <v>192</v>
      </c>
      <c r="G684" s="300"/>
      <c r="H684" s="300"/>
      <c r="I684" s="300"/>
      <c r="J684" s="167"/>
      <c r="K684" s="169">
        <v>34.7</v>
      </c>
      <c r="L684" s="167"/>
      <c r="M684" s="167"/>
      <c r="N684" s="167"/>
      <c r="O684" s="167"/>
      <c r="P684" s="167"/>
      <c r="Q684" s="167"/>
      <c r="R684" s="170"/>
      <c r="T684" s="171"/>
      <c r="U684" s="167"/>
      <c r="V684" s="167"/>
      <c r="W684" s="167"/>
      <c r="X684" s="167"/>
      <c r="Y684" s="167"/>
      <c r="Z684" s="167"/>
      <c r="AA684" s="172"/>
      <c r="AT684" s="173" t="s">
        <v>269</v>
      </c>
      <c r="AU684" s="173" t="s">
        <v>90</v>
      </c>
      <c r="AV684" s="165" t="s">
        <v>90</v>
      </c>
      <c r="AW684" s="165" t="s">
        <v>32</v>
      </c>
      <c r="AX684" s="165" t="s">
        <v>83</v>
      </c>
      <c r="AY684" s="173" t="s">
        <v>148</v>
      </c>
    </row>
    <row r="685" spans="2:65" s="23" customFormat="1" ht="36.75" customHeight="1">
      <c r="B685" s="146"/>
      <c r="C685" s="147" t="s">
        <v>1021</v>
      </c>
      <c r="D685" s="147" t="s">
        <v>149</v>
      </c>
      <c r="E685" s="148" t="s">
        <v>1022</v>
      </c>
      <c r="F685" s="291" t="s">
        <v>1023</v>
      </c>
      <c r="G685" s="291"/>
      <c r="H685" s="291"/>
      <c r="I685" s="291"/>
      <c r="J685" s="149" t="s">
        <v>1024</v>
      </c>
      <c r="K685" s="150">
        <v>368.899</v>
      </c>
      <c r="L685" s="292"/>
      <c r="M685" s="292"/>
      <c r="N685" s="292">
        <f>ROUND(L685*K685,2)</f>
        <v>0</v>
      </c>
      <c r="O685" s="292"/>
      <c r="P685" s="292"/>
      <c r="Q685" s="292"/>
      <c r="R685" s="151"/>
      <c r="T685" s="152"/>
      <c r="U685" s="34" t="s">
        <v>40</v>
      </c>
      <c r="V685" s="153">
        <v>0</v>
      </c>
      <c r="W685" s="153">
        <f>V685*K685</f>
        <v>0</v>
      </c>
      <c r="X685" s="153">
        <v>0</v>
      </c>
      <c r="Y685" s="153">
        <f>X685*K685</f>
        <v>0</v>
      </c>
      <c r="Z685" s="153">
        <v>0</v>
      </c>
      <c r="AA685" s="154">
        <f>Z685*K685</f>
        <v>0</v>
      </c>
      <c r="AR685" s="9" t="s">
        <v>337</v>
      </c>
      <c r="AT685" s="9" t="s">
        <v>149</v>
      </c>
      <c r="AU685" s="9" t="s">
        <v>90</v>
      </c>
      <c r="AY685" s="9" t="s">
        <v>148</v>
      </c>
      <c r="BE685" s="155">
        <f>IF(U685="základní",N685,0)</f>
        <v>0</v>
      </c>
      <c r="BF685" s="155">
        <f>IF(U685="snížená",N685,0)</f>
        <v>0</v>
      </c>
      <c r="BG685" s="155">
        <f>IF(U685="zákl. přenesená",N685,0)</f>
        <v>0</v>
      </c>
      <c r="BH685" s="155">
        <f>IF(U685="sníž. přenesená",N685,0)</f>
        <v>0</v>
      </c>
      <c r="BI685" s="155">
        <f>IF(U685="nulová",N685,0)</f>
        <v>0</v>
      </c>
      <c r="BJ685" s="9" t="s">
        <v>83</v>
      </c>
      <c r="BK685" s="155">
        <f>ROUND(L685*K685,2)</f>
        <v>0</v>
      </c>
      <c r="BL685" s="9" t="s">
        <v>337</v>
      </c>
      <c r="BM685" s="9" t="s">
        <v>1025</v>
      </c>
    </row>
    <row r="686" spans="2:63" s="134" customFormat="1" ht="29.25" customHeight="1">
      <c r="B686" s="135"/>
      <c r="C686" s="136"/>
      <c r="D686" s="145" t="s">
        <v>234</v>
      </c>
      <c r="E686" s="145"/>
      <c r="F686" s="145"/>
      <c r="G686" s="145"/>
      <c r="H686" s="145"/>
      <c r="I686" s="145"/>
      <c r="J686" s="145"/>
      <c r="K686" s="145"/>
      <c r="L686" s="145"/>
      <c r="M686" s="145"/>
      <c r="N686" s="301">
        <f>BK686</f>
        <v>0</v>
      </c>
      <c r="O686" s="301"/>
      <c r="P686" s="301"/>
      <c r="Q686" s="301"/>
      <c r="R686" s="138"/>
      <c r="T686" s="139"/>
      <c r="U686" s="136"/>
      <c r="V686" s="136"/>
      <c r="W686" s="140">
        <f>SUM(W687:W706)</f>
        <v>13.164840000000002</v>
      </c>
      <c r="X686" s="136"/>
      <c r="Y686" s="140">
        <f>SUM(Y687:Y706)</f>
        <v>0.29635504000000007</v>
      </c>
      <c r="Z686" s="136"/>
      <c r="AA686" s="141">
        <f>SUM(AA687:AA706)</f>
        <v>0</v>
      </c>
      <c r="AR686" s="142" t="s">
        <v>90</v>
      </c>
      <c r="AT686" s="143" t="s">
        <v>74</v>
      </c>
      <c r="AU686" s="143" t="s">
        <v>83</v>
      </c>
      <c r="AY686" s="142" t="s">
        <v>148</v>
      </c>
      <c r="BK686" s="144">
        <f>SUM(BK687:BK706)</f>
        <v>0</v>
      </c>
    </row>
    <row r="687" spans="2:65" s="23" customFormat="1" ht="31.5" customHeight="1">
      <c r="B687" s="146"/>
      <c r="C687" s="147" t="s">
        <v>1026</v>
      </c>
      <c r="D687" s="147" t="s">
        <v>149</v>
      </c>
      <c r="E687" s="148" t="s">
        <v>1027</v>
      </c>
      <c r="F687" s="291" t="s">
        <v>1028</v>
      </c>
      <c r="G687" s="291"/>
      <c r="H687" s="291"/>
      <c r="I687" s="291"/>
      <c r="J687" s="149" t="s">
        <v>172</v>
      </c>
      <c r="K687" s="150">
        <v>30.69</v>
      </c>
      <c r="L687" s="292"/>
      <c r="M687" s="292"/>
      <c r="N687" s="292">
        <f>ROUND(L687*K687,2)</f>
        <v>0</v>
      </c>
      <c r="O687" s="292"/>
      <c r="P687" s="292"/>
      <c r="Q687" s="292"/>
      <c r="R687" s="151"/>
      <c r="T687" s="152"/>
      <c r="U687" s="34" t="s">
        <v>40</v>
      </c>
      <c r="V687" s="153">
        <v>0</v>
      </c>
      <c r="W687" s="153">
        <f>V687*K687</f>
        <v>0</v>
      </c>
      <c r="X687" s="153">
        <v>0</v>
      </c>
      <c r="Y687" s="153">
        <f>X687*K687</f>
        <v>0</v>
      </c>
      <c r="Z687" s="153">
        <v>0</v>
      </c>
      <c r="AA687" s="154">
        <f>Z687*K687</f>
        <v>0</v>
      </c>
      <c r="AR687" s="9" t="s">
        <v>337</v>
      </c>
      <c r="AT687" s="9" t="s">
        <v>149</v>
      </c>
      <c r="AU687" s="9" t="s">
        <v>90</v>
      </c>
      <c r="AY687" s="9" t="s">
        <v>148</v>
      </c>
      <c r="BE687" s="155">
        <f>IF(U687="základní",N687,0)</f>
        <v>0</v>
      </c>
      <c r="BF687" s="155">
        <f>IF(U687="snížená",N687,0)</f>
        <v>0</v>
      </c>
      <c r="BG687" s="155">
        <f>IF(U687="zákl. přenesená",N687,0)</f>
        <v>0</v>
      </c>
      <c r="BH687" s="155">
        <f>IF(U687="sníž. přenesená",N687,0)</f>
        <v>0</v>
      </c>
      <c r="BI687" s="155">
        <f>IF(U687="nulová",N687,0)</f>
        <v>0</v>
      </c>
      <c r="BJ687" s="9" t="s">
        <v>83</v>
      </c>
      <c r="BK687" s="155">
        <f>ROUND(L687*K687,2)</f>
        <v>0</v>
      </c>
      <c r="BL687" s="9" t="s">
        <v>337</v>
      </c>
      <c r="BM687" s="9" t="s">
        <v>1029</v>
      </c>
    </row>
    <row r="688" spans="2:47" s="23" customFormat="1" ht="30" customHeight="1">
      <c r="B688" s="24"/>
      <c r="C688" s="25"/>
      <c r="D688" s="25"/>
      <c r="E688" s="25"/>
      <c r="F688" s="294" t="s">
        <v>1030</v>
      </c>
      <c r="G688" s="294"/>
      <c r="H688" s="294"/>
      <c r="I688" s="294"/>
      <c r="J688" s="25"/>
      <c r="K688" s="25"/>
      <c r="L688" s="25"/>
      <c r="M688" s="25"/>
      <c r="N688" s="25"/>
      <c r="O688" s="25"/>
      <c r="P688" s="25"/>
      <c r="Q688" s="25"/>
      <c r="R688" s="26"/>
      <c r="T688" s="196"/>
      <c r="U688" s="25"/>
      <c r="V688" s="25"/>
      <c r="W688" s="25"/>
      <c r="X688" s="25"/>
      <c r="Y688" s="25"/>
      <c r="Z688" s="25"/>
      <c r="AA688" s="66"/>
      <c r="AT688" s="9" t="s">
        <v>169</v>
      </c>
      <c r="AU688" s="9" t="s">
        <v>90</v>
      </c>
    </row>
    <row r="689" spans="2:51" s="157" customFormat="1" ht="22.5" customHeight="1">
      <c r="B689" s="158"/>
      <c r="C689" s="159"/>
      <c r="D689" s="159"/>
      <c r="E689" s="160"/>
      <c r="F689" s="298" t="s">
        <v>1031</v>
      </c>
      <c r="G689" s="298"/>
      <c r="H689" s="298"/>
      <c r="I689" s="298"/>
      <c r="J689" s="159"/>
      <c r="K689" s="160"/>
      <c r="L689" s="159"/>
      <c r="M689" s="159"/>
      <c r="N689" s="159"/>
      <c r="O689" s="159"/>
      <c r="P689" s="159"/>
      <c r="Q689" s="159"/>
      <c r="R689" s="161"/>
      <c r="T689" s="162"/>
      <c r="U689" s="159"/>
      <c r="V689" s="159"/>
      <c r="W689" s="159"/>
      <c r="X689" s="159"/>
      <c r="Y689" s="159"/>
      <c r="Z689" s="159"/>
      <c r="AA689" s="163"/>
      <c r="AT689" s="164" t="s">
        <v>269</v>
      </c>
      <c r="AU689" s="164" t="s">
        <v>90</v>
      </c>
      <c r="AV689" s="157" t="s">
        <v>83</v>
      </c>
      <c r="AW689" s="157" t="s">
        <v>32</v>
      </c>
      <c r="AX689" s="157" t="s">
        <v>75</v>
      </c>
      <c r="AY689" s="164" t="s">
        <v>148</v>
      </c>
    </row>
    <row r="690" spans="2:51" s="165" customFormat="1" ht="22.5" customHeight="1">
      <c r="B690" s="166"/>
      <c r="C690" s="167"/>
      <c r="D690" s="167"/>
      <c r="E690" s="168"/>
      <c r="F690" s="296" t="s">
        <v>1032</v>
      </c>
      <c r="G690" s="296"/>
      <c r="H690" s="296"/>
      <c r="I690" s="296"/>
      <c r="J690" s="167"/>
      <c r="K690" s="169">
        <v>30.69</v>
      </c>
      <c r="L690" s="167"/>
      <c r="M690" s="167"/>
      <c r="N690" s="167"/>
      <c r="O690" s="167"/>
      <c r="P690" s="167"/>
      <c r="Q690" s="167"/>
      <c r="R690" s="170"/>
      <c r="T690" s="171"/>
      <c r="U690" s="167"/>
      <c r="V690" s="167"/>
      <c r="W690" s="167"/>
      <c r="X690" s="167"/>
      <c r="Y690" s="167"/>
      <c r="Z690" s="167"/>
      <c r="AA690" s="172"/>
      <c r="AT690" s="173" t="s">
        <v>269</v>
      </c>
      <c r="AU690" s="173" t="s">
        <v>90</v>
      </c>
      <c r="AV690" s="165" t="s">
        <v>90</v>
      </c>
      <c r="AW690" s="165" t="s">
        <v>32</v>
      </c>
      <c r="AX690" s="165" t="s">
        <v>75</v>
      </c>
      <c r="AY690" s="173" t="s">
        <v>148</v>
      </c>
    </row>
    <row r="691" spans="2:51" s="183" customFormat="1" ht="22.5" customHeight="1">
      <c r="B691" s="184"/>
      <c r="C691" s="185"/>
      <c r="D691" s="185"/>
      <c r="E691" s="186" t="s">
        <v>194</v>
      </c>
      <c r="F691" s="299" t="s">
        <v>281</v>
      </c>
      <c r="G691" s="299"/>
      <c r="H691" s="299"/>
      <c r="I691" s="299"/>
      <c r="J691" s="185"/>
      <c r="K691" s="187">
        <v>30.69</v>
      </c>
      <c r="L691" s="185"/>
      <c r="M691" s="185"/>
      <c r="N691" s="185"/>
      <c r="O691" s="185"/>
      <c r="P691" s="185"/>
      <c r="Q691" s="185"/>
      <c r="R691" s="188"/>
      <c r="T691" s="189"/>
      <c r="U691" s="185"/>
      <c r="V691" s="185"/>
      <c r="W691" s="185"/>
      <c r="X691" s="185"/>
      <c r="Y691" s="185"/>
      <c r="Z691" s="185"/>
      <c r="AA691" s="190"/>
      <c r="AT691" s="191" t="s">
        <v>269</v>
      </c>
      <c r="AU691" s="191" t="s">
        <v>90</v>
      </c>
      <c r="AV691" s="183" t="s">
        <v>147</v>
      </c>
      <c r="AW691" s="183" t="s">
        <v>32</v>
      </c>
      <c r="AX691" s="183" t="s">
        <v>83</v>
      </c>
      <c r="AY691" s="191" t="s">
        <v>148</v>
      </c>
    </row>
    <row r="692" spans="2:65" s="23" customFormat="1" ht="35.25" customHeight="1">
      <c r="B692" s="146"/>
      <c r="C692" s="147" t="s">
        <v>1033</v>
      </c>
      <c r="D692" s="147" t="s">
        <v>149</v>
      </c>
      <c r="E692" s="148" t="s">
        <v>1034</v>
      </c>
      <c r="F692" s="291" t="s">
        <v>1035</v>
      </c>
      <c r="G692" s="291"/>
      <c r="H692" s="291"/>
      <c r="I692" s="291"/>
      <c r="J692" s="149" t="s">
        <v>172</v>
      </c>
      <c r="K692" s="150">
        <v>22.62</v>
      </c>
      <c r="L692" s="292"/>
      <c r="M692" s="292"/>
      <c r="N692" s="292">
        <f>ROUND(L692*K692,2)</f>
        <v>0</v>
      </c>
      <c r="O692" s="292"/>
      <c r="P692" s="292"/>
      <c r="Q692" s="292"/>
      <c r="R692" s="151"/>
      <c r="T692" s="152"/>
      <c r="U692" s="34" t="s">
        <v>40</v>
      </c>
      <c r="V692" s="153">
        <v>0.024</v>
      </c>
      <c r="W692" s="153">
        <f>V692*K692</f>
        <v>0.54288</v>
      </c>
      <c r="X692" s="153">
        <v>0</v>
      </c>
      <c r="Y692" s="153">
        <f>X692*K692</f>
        <v>0</v>
      </c>
      <c r="Z692" s="153">
        <v>0</v>
      </c>
      <c r="AA692" s="154">
        <f>Z692*K692</f>
        <v>0</v>
      </c>
      <c r="AR692" s="9" t="s">
        <v>337</v>
      </c>
      <c r="AT692" s="9" t="s">
        <v>149</v>
      </c>
      <c r="AU692" s="9" t="s">
        <v>90</v>
      </c>
      <c r="AY692" s="9" t="s">
        <v>148</v>
      </c>
      <c r="BE692" s="155">
        <f>IF(U692="základní",N692,0)</f>
        <v>0</v>
      </c>
      <c r="BF692" s="155">
        <f>IF(U692="snížená",N692,0)</f>
        <v>0</v>
      </c>
      <c r="BG692" s="155">
        <f>IF(U692="zákl. přenesená",N692,0)</f>
        <v>0</v>
      </c>
      <c r="BH692" s="155">
        <f>IF(U692="sníž. přenesená",N692,0)</f>
        <v>0</v>
      </c>
      <c r="BI692" s="155">
        <f>IF(U692="nulová",N692,0)</f>
        <v>0</v>
      </c>
      <c r="BJ692" s="9" t="s">
        <v>83</v>
      </c>
      <c r="BK692" s="155">
        <f>ROUND(L692*K692,2)</f>
        <v>0</v>
      </c>
      <c r="BL692" s="9" t="s">
        <v>337</v>
      </c>
      <c r="BM692" s="9" t="s">
        <v>1036</v>
      </c>
    </row>
    <row r="693" spans="2:51" s="165" customFormat="1" ht="22.5" customHeight="1">
      <c r="B693" s="166"/>
      <c r="C693" s="167"/>
      <c r="D693" s="167"/>
      <c r="E693" s="168"/>
      <c r="F693" s="300" t="s">
        <v>174</v>
      </c>
      <c r="G693" s="300"/>
      <c r="H693" s="300"/>
      <c r="I693" s="300"/>
      <c r="J693" s="167"/>
      <c r="K693" s="169">
        <v>22.62</v>
      </c>
      <c r="L693" s="167"/>
      <c r="M693" s="167"/>
      <c r="N693" s="167"/>
      <c r="O693" s="167"/>
      <c r="P693" s="167"/>
      <c r="Q693" s="167"/>
      <c r="R693" s="170"/>
      <c r="T693" s="171"/>
      <c r="U693" s="167"/>
      <c r="V693" s="167"/>
      <c r="W693" s="167"/>
      <c r="X693" s="167"/>
      <c r="Y693" s="167"/>
      <c r="Z693" s="167"/>
      <c r="AA693" s="172"/>
      <c r="AT693" s="173" t="s">
        <v>269</v>
      </c>
      <c r="AU693" s="173" t="s">
        <v>90</v>
      </c>
      <c r="AV693" s="165" t="s">
        <v>90</v>
      </c>
      <c r="AW693" s="165" t="s">
        <v>32</v>
      </c>
      <c r="AX693" s="165" t="s">
        <v>83</v>
      </c>
      <c r="AY693" s="173" t="s">
        <v>148</v>
      </c>
    </row>
    <row r="694" spans="2:65" s="23" customFormat="1" ht="22.5" customHeight="1">
      <c r="B694" s="146"/>
      <c r="C694" s="192" t="s">
        <v>1037</v>
      </c>
      <c r="D694" s="192" t="s">
        <v>631</v>
      </c>
      <c r="E694" s="193" t="s">
        <v>998</v>
      </c>
      <c r="F694" s="302" t="s">
        <v>999</v>
      </c>
      <c r="G694" s="302"/>
      <c r="H694" s="302"/>
      <c r="I694" s="302"/>
      <c r="J694" s="194" t="s">
        <v>300</v>
      </c>
      <c r="K694" s="195">
        <v>0.007</v>
      </c>
      <c r="L694" s="303"/>
      <c r="M694" s="303"/>
      <c r="N694" s="303">
        <f>ROUND(L694*K694,2)</f>
        <v>0</v>
      </c>
      <c r="O694" s="303"/>
      <c r="P694" s="303"/>
      <c r="Q694" s="303"/>
      <c r="R694" s="151"/>
      <c r="T694" s="152"/>
      <c r="U694" s="34" t="s">
        <v>40</v>
      </c>
      <c r="V694" s="153">
        <v>0</v>
      </c>
      <c r="W694" s="153">
        <f>V694*K694</f>
        <v>0</v>
      </c>
      <c r="X694" s="153">
        <v>1</v>
      </c>
      <c r="Y694" s="153">
        <f>X694*K694</f>
        <v>0.007</v>
      </c>
      <c r="Z694" s="153">
        <v>0</v>
      </c>
      <c r="AA694" s="154">
        <f>Z694*K694</f>
        <v>0</v>
      </c>
      <c r="AR694" s="9" t="s">
        <v>454</v>
      </c>
      <c r="AT694" s="9" t="s">
        <v>631</v>
      </c>
      <c r="AU694" s="9" t="s">
        <v>90</v>
      </c>
      <c r="AY694" s="9" t="s">
        <v>148</v>
      </c>
      <c r="BE694" s="155">
        <f>IF(U694="základní",N694,0)</f>
        <v>0</v>
      </c>
      <c r="BF694" s="155">
        <f>IF(U694="snížená",N694,0)</f>
        <v>0</v>
      </c>
      <c r="BG694" s="155">
        <f>IF(U694="zákl. přenesená",N694,0)</f>
        <v>0</v>
      </c>
      <c r="BH694" s="155">
        <f>IF(U694="sníž. přenesená",N694,0)</f>
        <v>0</v>
      </c>
      <c r="BI694" s="155">
        <f>IF(U694="nulová",N694,0)</f>
        <v>0</v>
      </c>
      <c r="BJ694" s="9" t="s">
        <v>83</v>
      </c>
      <c r="BK694" s="155">
        <f>ROUND(L694*K694,2)</f>
        <v>0</v>
      </c>
      <c r="BL694" s="9" t="s">
        <v>337</v>
      </c>
      <c r="BM694" s="9" t="s">
        <v>1038</v>
      </c>
    </row>
    <row r="695" spans="2:51" s="165" customFormat="1" ht="22.5" customHeight="1">
      <c r="B695" s="166"/>
      <c r="C695" s="167"/>
      <c r="D695" s="167"/>
      <c r="E695" s="168"/>
      <c r="F695" s="300" t="s">
        <v>1039</v>
      </c>
      <c r="G695" s="300"/>
      <c r="H695" s="300"/>
      <c r="I695" s="300"/>
      <c r="J695" s="167"/>
      <c r="K695" s="169">
        <v>0.007</v>
      </c>
      <c r="L695" s="167"/>
      <c r="M695" s="167"/>
      <c r="N695" s="167"/>
      <c r="O695" s="167"/>
      <c r="P695" s="167"/>
      <c r="Q695" s="167"/>
      <c r="R695" s="170"/>
      <c r="T695" s="171"/>
      <c r="U695" s="167"/>
      <c r="V695" s="167"/>
      <c r="W695" s="167"/>
      <c r="X695" s="167"/>
      <c r="Y695" s="167"/>
      <c r="Z695" s="167"/>
      <c r="AA695" s="172"/>
      <c r="AT695" s="173" t="s">
        <v>269</v>
      </c>
      <c r="AU695" s="173" t="s">
        <v>90</v>
      </c>
      <c r="AV695" s="165" t="s">
        <v>90</v>
      </c>
      <c r="AW695" s="165" t="s">
        <v>32</v>
      </c>
      <c r="AX695" s="165" t="s">
        <v>83</v>
      </c>
      <c r="AY695" s="173" t="s">
        <v>148</v>
      </c>
    </row>
    <row r="696" spans="2:65" s="23" customFormat="1" ht="31.5" customHeight="1">
      <c r="B696" s="146"/>
      <c r="C696" s="147" t="s">
        <v>1040</v>
      </c>
      <c r="D696" s="147" t="s">
        <v>149</v>
      </c>
      <c r="E696" s="148" t="s">
        <v>1041</v>
      </c>
      <c r="F696" s="291" t="s">
        <v>1042</v>
      </c>
      <c r="G696" s="291"/>
      <c r="H696" s="291"/>
      <c r="I696" s="291"/>
      <c r="J696" s="149" t="s">
        <v>172</v>
      </c>
      <c r="K696" s="150">
        <v>45.24</v>
      </c>
      <c r="L696" s="292"/>
      <c r="M696" s="292"/>
      <c r="N696" s="292">
        <f>ROUND(L696*K696,2)</f>
        <v>0</v>
      </c>
      <c r="O696" s="292"/>
      <c r="P696" s="292"/>
      <c r="Q696" s="292"/>
      <c r="R696" s="151"/>
      <c r="T696" s="152"/>
      <c r="U696" s="34" t="s">
        <v>40</v>
      </c>
      <c r="V696" s="153">
        <v>0.17900000000000002</v>
      </c>
      <c r="W696" s="153">
        <f>V696*K696</f>
        <v>8.09796</v>
      </c>
      <c r="X696" s="153">
        <v>0.0008800000000000001</v>
      </c>
      <c r="Y696" s="153">
        <f>X696*K696</f>
        <v>0.039811200000000005</v>
      </c>
      <c r="Z696" s="153">
        <v>0</v>
      </c>
      <c r="AA696" s="154">
        <f>Z696*K696</f>
        <v>0</v>
      </c>
      <c r="AR696" s="9" t="s">
        <v>337</v>
      </c>
      <c r="AT696" s="9" t="s">
        <v>149</v>
      </c>
      <c r="AU696" s="9" t="s">
        <v>90</v>
      </c>
      <c r="AY696" s="9" t="s">
        <v>148</v>
      </c>
      <c r="BE696" s="155">
        <f>IF(U696="základní",N696,0)</f>
        <v>0</v>
      </c>
      <c r="BF696" s="155">
        <f>IF(U696="snížená",N696,0)</f>
        <v>0</v>
      </c>
      <c r="BG696" s="155">
        <f>IF(U696="zákl. přenesená",N696,0)</f>
        <v>0</v>
      </c>
      <c r="BH696" s="155">
        <f>IF(U696="sníž. přenesená",N696,0)</f>
        <v>0</v>
      </c>
      <c r="BI696" s="155">
        <f>IF(U696="nulová",N696,0)</f>
        <v>0</v>
      </c>
      <c r="BJ696" s="9" t="s">
        <v>83</v>
      </c>
      <c r="BK696" s="155">
        <f>ROUND(L696*K696,2)</f>
        <v>0</v>
      </c>
      <c r="BL696" s="9" t="s">
        <v>337</v>
      </c>
      <c r="BM696" s="9" t="s">
        <v>1043</v>
      </c>
    </row>
    <row r="697" spans="2:51" s="165" customFormat="1" ht="22.5" customHeight="1">
      <c r="B697" s="166"/>
      <c r="C697" s="167"/>
      <c r="D697" s="167"/>
      <c r="E697" s="168"/>
      <c r="F697" s="300" t="s">
        <v>1044</v>
      </c>
      <c r="G697" s="300"/>
      <c r="H697" s="300"/>
      <c r="I697" s="300"/>
      <c r="J697" s="167"/>
      <c r="K697" s="169">
        <v>45.24</v>
      </c>
      <c r="L697" s="167"/>
      <c r="M697" s="167"/>
      <c r="N697" s="167"/>
      <c r="O697" s="167"/>
      <c r="P697" s="167"/>
      <c r="Q697" s="167"/>
      <c r="R697" s="170"/>
      <c r="T697" s="171"/>
      <c r="U697" s="167"/>
      <c r="V697" s="167"/>
      <c r="W697" s="167"/>
      <c r="X697" s="167"/>
      <c r="Y697" s="167"/>
      <c r="Z697" s="167"/>
      <c r="AA697" s="172"/>
      <c r="AT697" s="173" t="s">
        <v>269</v>
      </c>
      <c r="AU697" s="173" t="s">
        <v>90</v>
      </c>
      <c r="AV697" s="165" t="s">
        <v>90</v>
      </c>
      <c r="AW697" s="165" t="s">
        <v>32</v>
      </c>
      <c r="AX697" s="165" t="s">
        <v>83</v>
      </c>
      <c r="AY697" s="173" t="s">
        <v>148</v>
      </c>
    </row>
    <row r="698" spans="2:65" s="23" customFormat="1" ht="22.5" customHeight="1">
      <c r="B698" s="146"/>
      <c r="C698" s="192" t="s">
        <v>1045</v>
      </c>
      <c r="D698" s="192" t="s">
        <v>631</v>
      </c>
      <c r="E698" s="193" t="s">
        <v>1046</v>
      </c>
      <c r="F698" s="302" t="s">
        <v>1047</v>
      </c>
      <c r="G698" s="302"/>
      <c r="H698" s="302"/>
      <c r="I698" s="302"/>
      <c r="J698" s="194" t="s">
        <v>172</v>
      </c>
      <c r="K698" s="195">
        <v>52.026</v>
      </c>
      <c r="L698" s="303"/>
      <c r="M698" s="303"/>
      <c r="N698" s="303">
        <f>ROUND(L698*K698,2)</f>
        <v>0</v>
      </c>
      <c r="O698" s="303"/>
      <c r="P698" s="303"/>
      <c r="Q698" s="303"/>
      <c r="R698" s="151"/>
      <c r="T698" s="152"/>
      <c r="U698" s="34" t="s">
        <v>40</v>
      </c>
      <c r="V698" s="153">
        <v>0</v>
      </c>
      <c r="W698" s="153">
        <f>V698*K698</f>
        <v>0</v>
      </c>
      <c r="X698" s="153">
        <v>0.0045000000000000005</v>
      </c>
      <c r="Y698" s="153">
        <f>X698*K698</f>
        <v>0.23411700000000005</v>
      </c>
      <c r="Z698" s="153">
        <v>0</v>
      </c>
      <c r="AA698" s="154">
        <f>Z698*K698</f>
        <v>0</v>
      </c>
      <c r="AR698" s="9" t="s">
        <v>454</v>
      </c>
      <c r="AT698" s="9" t="s">
        <v>631</v>
      </c>
      <c r="AU698" s="9" t="s">
        <v>90</v>
      </c>
      <c r="AY698" s="9" t="s">
        <v>148</v>
      </c>
      <c r="BE698" s="155">
        <f>IF(U698="základní",N698,0)</f>
        <v>0</v>
      </c>
      <c r="BF698" s="155">
        <f>IF(U698="snížená",N698,0)</f>
        <v>0</v>
      </c>
      <c r="BG698" s="155">
        <f>IF(U698="zákl. přenesená",N698,0)</f>
        <v>0</v>
      </c>
      <c r="BH698" s="155">
        <f>IF(U698="sníž. přenesená",N698,0)</f>
        <v>0</v>
      </c>
      <c r="BI698" s="155">
        <f>IF(U698="nulová",N698,0)</f>
        <v>0</v>
      </c>
      <c r="BJ698" s="9" t="s">
        <v>83</v>
      </c>
      <c r="BK698" s="155">
        <f>ROUND(L698*K698,2)</f>
        <v>0</v>
      </c>
      <c r="BL698" s="9" t="s">
        <v>337</v>
      </c>
      <c r="BM698" s="9" t="s">
        <v>1048</v>
      </c>
    </row>
    <row r="699" spans="2:51" s="165" customFormat="1" ht="22.5" customHeight="1">
      <c r="B699" s="166"/>
      <c r="C699" s="167"/>
      <c r="D699" s="167"/>
      <c r="E699" s="168"/>
      <c r="F699" s="300" t="s">
        <v>1049</v>
      </c>
      <c r="G699" s="300"/>
      <c r="H699" s="300"/>
      <c r="I699" s="300"/>
      <c r="J699" s="167"/>
      <c r="K699" s="169">
        <v>52.026</v>
      </c>
      <c r="L699" s="167"/>
      <c r="M699" s="167"/>
      <c r="N699" s="167"/>
      <c r="O699" s="167"/>
      <c r="P699" s="167"/>
      <c r="Q699" s="167"/>
      <c r="R699" s="170"/>
      <c r="T699" s="171"/>
      <c r="U699" s="167"/>
      <c r="V699" s="167"/>
      <c r="W699" s="167"/>
      <c r="X699" s="167"/>
      <c r="Y699" s="167"/>
      <c r="Z699" s="167"/>
      <c r="AA699" s="172"/>
      <c r="AT699" s="173" t="s">
        <v>269</v>
      </c>
      <c r="AU699" s="173" t="s">
        <v>90</v>
      </c>
      <c r="AV699" s="165" t="s">
        <v>90</v>
      </c>
      <c r="AW699" s="165" t="s">
        <v>32</v>
      </c>
      <c r="AX699" s="165" t="s">
        <v>83</v>
      </c>
      <c r="AY699" s="173" t="s">
        <v>148</v>
      </c>
    </row>
    <row r="700" spans="2:65" s="23" customFormat="1" ht="31.5" customHeight="1">
      <c r="B700" s="146"/>
      <c r="C700" s="147" t="s">
        <v>1050</v>
      </c>
      <c r="D700" s="147" t="s">
        <v>149</v>
      </c>
      <c r="E700" s="148" t="s">
        <v>1051</v>
      </c>
      <c r="F700" s="291" t="s">
        <v>1052</v>
      </c>
      <c r="G700" s="291"/>
      <c r="H700" s="291"/>
      <c r="I700" s="291"/>
      <c r="J700" s="149" t="s">
        <v>172</v>
      </c>
      <c r="K700" s="150">
        <v>22.62</v>
      </c>
      <c r="L700" s="292"/>
      <c r="M700" s="292"/>
      <c r="N700" s="292">
        <f>ROUND(L700*K700,2)</f>
        <v>0</v>
      </c>
      <c r="O700" s="292"/>
      <c r="P700" s="292"/>
      <c r="Q700" s="292"/>
      <c r="R700" s="151"/>
      <c r="T700" s="152"/>
      <c r="U700" s="34" t="s">
        <v>40</v>
      </c>
      <c r="V700" s="153">
        <v>0.09</v>
      </c>
      <c r="W700" s="153">
        <f>V700*K700</f>
        <v>2.0358</v>
      </c>
      <c r="X700" s="153">
        <v>0</v>
      </c>
      <c r="Y700" s="153">
        <f>X700*K700</f>
        <v>0</v>
      </c>
      <c r="Z700" s="153">
        <v>0</v>
      </c>
      <c r="AA700" s="154">
        <f>Z700*K700</f>
        <v>0</v>
      </c>
      <c r="AR700" s="9" t="s">
        <v>337</v>
      </c>
      <c r="AT700" s="9" t="s">
        <v>149</v>
      </c>
      <c r="AU700" s="9" t="s">
        <v>90</v>
      </c>
      <c r="AY700" s="9" t="s">
        <v>148</v>
      </c>
      <c r="BE700" s="155">
        <f>IF(U700="základní",N700,0)</f>
        <v>0</v>
      </c>
      <c r="BF700" s="155">
        <f>IF(U700="snížená",N700,0)</f>
        <v>0</v>
      </c>
      <c r="BG700" s="155">
        <f>IF(U700="zákl. přenesená",N700,0)</f>
        <v>0</v>
      </c>
      <c r="BH700" s="155">
        <f>IF(U700="sníž. přenesená",N700,0)</f>
        <v>0</v>
      </c>
      <c r="BI700" s="155">
        <f>IF(U700="nulová",N700,0)</f>
        <v>0</v>
      </c>
      <c r="BJ700" s="9" t="s">
        <v>83</v>
      </c>
      <c r="BK700" s="155">
        <f>ROUND(L700*K700,2)</f>
        <v>0</v>
      </c>
      <c r="BL700" s="9" t="s">
        <v>337</v>
      </c>
      <c r="BM700" s="9" t="s">
        <v>1053</v>
      </c>
    </row>
    <row r="701" spans="2:51" s="165" customFormat="1" ht="22.5" customHeight="1">
      <c r="B701" s="166"/>
      <c r="C701" s="167"/>
      <c r="D701" s="167"/>
      <c r="E701" s="168"/>
      <c r="F701" s="300" t="s">
        <v>174</v>
      </c>
      <c r="G701" s="300"/>
      <c r="H701" s="300"/>
      <c r="I701" s="300"/>
      <c r="J701" s="167"/>
      <c r="K701" s="169">
        <v>22.62</v>
      </c>
      <c r="L701" s="167"/>
      <c r="M701" s="167"/>
      <c r="N701" s="167"/>
      <c r="O701" s="167"/>
      <c r="P701" s="167"/>
      <c r="Q701" s="167"/>
      <c r="R701" s="170"/>
      <c r="T701" s="171"/>
      <c r="U701" s="167"/>
      <c r="V701" s="167"/>
      <c r="W701" s="167"/>
      <c r="X701" s="167"/>
      <c r="Y701" s="167"/>
      <c r="Z701" s="167"/>
      <c r="AA701" s="172"/>
      <c r="AT701" s="173" t="s">
        <v>269</v>
      </c>
      <c r="AU701" s="173" t="s">
        <v>90</v>
      </c>
      <c r="AV701" s="165" t="s">
        <v>90</v>
      </c>
      <c r="AW701" s="165" t="s">
        <v>32</v>
      </c>
      <c r="AX701" s="165" t="s">
        <v>83</v>
      </c>
      <c r="AY701" s="173" t="s">
        <v>148</v>
      </c>
    </row>
    <row r="702" spans="2:65" s="23" customFormat="1" ht="31.5" customHeight="1">
      <c r="B702" s="146"/>
      <c r="C702" s="147" t="s">
        <v>1054</v>
      </c>
      <c r="D702" s="147" t="s">
        <v>149</v>
      </c>
      <c r="E702" s="148" t="s">
        <v>1055</v>
      </c>
      <c r="F702" s="291" t="s">
        <v>1056</v>
      </c>
      <c r="G702" s="291"/>
      <c r="H702" s="291"/>
      <c r="I702" s="291"/>
      <c r="J702" s="149" t="s">
        <v>172</v>
      </c>
      <c r="K702" s="150">
        <v>22.62</v>
      </c>
      <c r="L702" s="292"/>
      <c r="M702" s="292"/>
      <c r="N702" s="292">
        <f>ROUND(L702*K702,2)</f>
        <v>0</v>
      </c>
      <c r="O702" s="292"/>
      <c r="P702" s="292"/>
      <c r="Q702" s="292"/>
      <c r="R702" s="151"/>
      <c r="T702" s="152"/>
      <c r="U702" s="34" t="s">
        <v>40</v>
      </c>
      <c r="V702" s="153">
        <v>0.11</v>
      </c>
      <c r="W702" s="153">
        <f>V702*K702</f>
        <v>2.4882</v>
      </c>
      <c r="X702" s="153">
        <v>0</v>
      </c>
      <c r="Y702" s="153">
        <f>X702*K702</f>
        <v>0</v>
      </c>
      <c r="Z702" s="153">
        <v>0</v>
      </c>
      <c r="AA702" s="154">
        <f>Z702*K702</f>
        <v>0</v>
      </c>
      <c r="AR702" s="9" t="s">
        <v>337</v>
      </c>
      <c r="AT702" s="9" t="s">
        <v>149</v>
      </c>
      <c r="AU702" s="9" t="s">
        <v>90</v>
      </c>
      <c r="AY702" s="9" t="s">
        <v>148</v>
      </c>
      <c r="BE702" s="155">
        <f>IF(U702="základní",N702,0)</f>
        <v>0</v>
      </c>
      <c r="BF702" s="155">
        <f>IF(U702="snížená",N702,0)</f>
        <v>0</v>
      </c>
      <c r="BG702" s="155">
        <f>IF(U702="zákl. přenesená",N702,0)</f>
        <v>0</v>
      </c>
      <c r="BH702" s="155">
        <f>IF(U702="sníž. přenesená",N702,0)</f>
        <v>0</v>
      </c>
      <c r="BI702" s="155">
        <f>IF(U702="nulová",N702,0)</f>
        <v>0</v>
      </c>
      <c r="BJ702" s="9" t="s">
        <v>83</v>
      </c>
      <c r="BK702" s="155">
        <f>ROUND(L702*K702,2)</f>
        <v>0</v>
      </c>
      <c r="BL702" s="9" t="s">
        <v>337</v>
      </c>
      <c r="BM702" s="9" t="s">
        <v>1057</v>
      </c>
    </row>
    <row r="703" spans="2:51" s="165" customFormat="1" ht="22.5" customHeight="1">
      <c r="B703" s="166"/>
      <c r="C703" s="167"/>
      <c r="D703" s="167"/>
      <c r="E703" s="168"/>
      <c r="F703" s="300" t="s">
        <v>174</v>
      </c>
      <c r="G703" s="300"/>
      <c r="H703" s="300"/>
      <c r="I703" s="300"/>
      <c r="J703" s="167"/>
      <c r="K703" s="169">
        <v>22.62</v>
      </c>
      <c r="L703" s="167"/>
      <c r="M703" s="167"/>
      <c r="N703" s="167"/>
      <c r="O703" s="167"/>
      <c r="P703" s="167"/>
      <c r="Q703" s="167"/>
      <c r="R703" s="170"/>
      <c r="T703" s="171"/>
      <c r="U703" s="167"/>
      <c r="V703" s="167"/>
      <c r="W703" s="167"/>
      <c r="X703" s="167"/>
      <c r="Y703" s="167"/>
      <c r="Z703" s="167"/>
      <c r="AA703" s="172"/>
      <c r="AT703" s="173" t="s">
        <v>269</v>
      </c>
      <c r="AU703" s="173" t="s">
        <v>90</v>
      </c>
      <c r="AV703" s="165" t="s">
        <v>90</v>
      </c>
      <c r="AW703" s="165" t="s">
        <v>32</v>
      </c>
      <c r="AX703" s="165" t="s">
        <v>83</v>
      </c>
      <c r="AY703" s="173" t="s">
        <v>148</v>
      </c>
    </row>
    <row r="704" spans="2:65" s="23" customFormat="1" ht="22.5" customHeight="1">
      <c r="B704" s="146"/>
      <c r="C704" s="192" t="s">
        <v>1058</v>
      </c>
      <c r="D704" s="192" t="s">
        <v>631</v>
      </c>
      <c r="E704" s="193" t="s">
        <v>1059</v>
      </c>
      <c r="F704" s="302" t="s">
        <v>1060</v>
      </c>
      <c r="G704" s="302"/>
      <c r="H704" s="302"/>
      <c r="I704" s="302"/>
      <c r="J704" s="194" t="s">
        <v>172</v>
      </c>
      <c r="K704" s="195">
        <v>49.764</v>
      </c>
      <c r="L704" s="303"/>
      <c r="M704" s="303"/>
      <c r="N704" s="303">
        <f>ROUND(L704*K704,2)</f>
        <v>0</v>
      </c>
      <c r="O704" s="303"/>
      <c r="P704" s="303"/>
      <c r="Q704" s="303"/>
      <c r="R704" s="151"/>
      <c r="T704" s="152"/>
      <c r="U704" s="34" t="s">
        <v>40</v>
      </c>
      <c r="V704" s="153">
        <v>0</v>
      </c>
      <c r="W704" s="153">
        <f>V704*K704</f>
        <v>0</v>
      </c>
      <c r="X704" s="153">
        <v>0.00031</v>
      </c>
      <c r="Y704" s="153">
        <f>X704*K704</f>
        <v>0.01542684</v>
      </c>
      <c r="Z704" s="153">
        <v>0</v>
      </c>
      <c r="AA704" s="154">
        <f>Z704*K704</f>
        <v>0</v>
      </c>
      <c r="AR704" s="9" t="s">
        <v>454</v>
      </c>
      <c r="AT704" s="9" t="s">
        <v>631</v>
      </c>
      <c r="AU704" s="9" t="s">
        <v>90</v>
      </c>
      <c r="AY704" s="9" t="s">
        <v>148</v>
      </c>
      <c r="BE704" s="155">
        <f>IF(U704="základní",N704,0)</f>
        <v>0</v>
      </c>
      <c r="BF704" s="155">
        <f>IF(U704="snížená",N704,0)</f>
        <v>0</v>
      </c>
      <c r="BG704" s="155">
        <f>IF(U704="zákl. přenesená",N704,0)</f>
        <v>0</v>
      </c>
      <c r="BH704" s="155">
        <f>IF(U704="sníž. přenesená",N704,0)</f>
        <v>0</v>
      </c>
      <c r="BI704" s="155">
        <f>IF(U704="nulová",N704,0)</f>
        <v>0</v>
      </c>
      <c r="BJ704" s="9" t="s">
        <v>83</v>
      </c>
      <c r="BK704" s="155">
        <f>ROUND(L704*K704,2)</f>
        <v>0</v>
      </c>
      <c r="BL704" s="9" t="s">
        <v>337</v>
      </c>
      <c r="BM704" s="9" t="s">
        <v>1061</v>
      </c>
    </row>
    <row r="705" spans="2:51" s="165" customFormat="1" ht="22.5" customHeight="1">
      <c r="B705" s="166"/>
      <c r="C705" s="167"/>
      <c r="D705" s="167"/>
      <c r="E705" s="168"/>
      <c r="F705" s="300" t="s">
        <v>1062</v>
      </c>
      <c r="G705" s="300"/>
      <c r="H705" s="300"/>
      <c r="I705" s="300"/>
      <c r="J705" s="167"/>
      <c r="K705" s="169">
        <v>49.764</v>
      </c>
      <c r="L705" s="167"/>
      <c r="M705" s="167"/>
      <c r="N705" s="167"/>
      <c r="O705" s="167"/>
      <c r="P705" s="167"/>
      <c r="Q705" s="167"/>
      <c r="R705" s="170"/>
      <c r="T705" s="171"/>
      <c r="U705" s="167"/>
      <c r="V705" s="167"/>
      <c r="W705" s="167"/>
      <c r="X705" s="167"/>
      <c r="Y705" s="167"/>
      <c r="Z705" s="167"/>
      <c r="AA705" s="172"/>
      <c r="AT705" s="173" t="s">
        <v>269</v>
      </c>
      <c r="AU705" s="173" t="s">
        <v>90</v>
      </c>
      <c r="AV705" s="165" t="s">
        <v>90</v>
      </c>
      <c r="AW705" s="165" t="s">
        <v>32</v>
      </c>
      <c r="AX705" s="165" t="s">
        <v>83</v>
      </c>
      <c r="AY705" s="173" t="s">
        <v>148</v>
      </c>
    </row>
    <row r="706" spans="2:65" s="23" customFormat="1" ht="31.5" customHeight="1">
      <c r="B706" s="146"/>
      <c r="C706" s="147" t="s">
        <v>1063</v>
      </c>
      <c r="D706" s="147" t="s">
        <v>149</v>
      </c>
      <c r="E706" s="148" t="s">
        <v>1064</v>
      </c>
      <c r="F706" s="291" t="s">
        <v>1065</v>
      </c>
      <c r="G706" s="291"/>
      <c r="H706" s="291"/>
      <c r="I706" s="291"/>
      <c r="J706" s="149" t="s">
        <v>1024</v>
      </c>
      <c r="K706" s="150">
        <v>347.262</v>
      </c>
      <c r="L706" s="292"/>
      <c r="M706" s="292"/>
      <c r="N706" s="292">
        <f>ROUND(L706*K706,2)</f>
        <v>0</v>
      </c>
      <c r="O706" s="292"/>
      <c r="P706" s="292"/>
      <c r="Q706" s="292"/>
      <c r="R706" s="151"/>
      <c r="T706" s="152"/>
      <c r="U706" s="34" t="s">
        <v>40</v>
      </c>
      <c r="V706" s="153">
        <v>0</v>
      </c>
      <c r="W706" s="153">
        <f>V706*K706</f>
        <v>0</v>
      </c>
      <c r="X706" s="153">
        <v>0</v>
      </c>
      <c r="Y706" s="153">
        <f>X706*K706</f>
        <v>0</v>
      </c>
      <c r="Z706" s="153">
        <v>0</v>
      </c>
      <c r="AA706" s="154">
        <f>Z706*K706</f>
        <v>0</v>
      </c>
      <c r="AR706" s="9" t="s">
        <v>337</v>
      </c>
      <c r="AT706" s="9" t="s">
        <v>149</v>
      </c>
      <c r="AU706" s="9" t="s">
        <v>90</v>
      </c>
      <c r="AY706" s="9" t="s">
        <v>148</v>
      </c>
      <c r="BE706" s="155">
        <f>IF(U706="základní",N706,0)</f>
        <v>0</v>
      </c>
      <c r="BF706" s="155">
        <f>IF(U706="snížená",N706,0)</f>
        <v>0</v>
      </c>
      <c r="BG706" s="155">
        <f>IF(U706="zákl. přenesená",N706,0)</f>
        <v>0</v>
      </c>
      <c r="BH706" s="155">
        <f>IF(U706="sníž. přenesená",N706,0)</f>
        <v>0</v>
      </c>
      <c r="BI706" s="155">
        <f>IF(U706="nulová",N706,0)</f>
        <v>0</v>
      </c>
      <c r="BJ706" s="9" t="s">
        <v>83</v>
      </c>
      <c r="BK706" s="155">
        <f>ROUND(L706*K706,2)</f>
        <v>0</v>
      </c>
      <c r="BL706" s="9" t="s">
        <v>337</v>
      </c>
      <c r="BM706" s="9" t="s">
        <v>1066</v>
      </c>
    </row>
    <row r="707" spans="2:63" s="134" customFormat="1" ht="29.25" customHeight="1">
      <c r="B707" s="135"/>
      <c r="C707" s="136"/>
      <c r="D707" s="145" t="s">
        <v>235</v>
      </c>
      <c r="E707" s="145"/>
      <c r="F707" s="145"/>
      <c r="G707" s="145"/>
      <c r="H707" s="145"/>
      <c r="I707" s="145"/>
      <c r="J707" s="145"/>
      <c r="K707" s="145"/>
      <c r="L707" s="145"/>
      <c r="M707" s="145"/>
      <c r="N707" s="301">
        <f>BK707</f>
        <v>0</v>
      </c>
      <c r="O707" s="301"/>
      <c r="P707" s="301"/>
      <c r="Q707" s="301"/>
      <c r="R707" s="138"/>
      <c r="T707" s="139"/>
      <c r="U707" s="136"/>
      <c r="V707" s="136"/>
      <c r="W707" s="140">
        <f>SUM(W708:W771)</f>
        <v>111.023076</v>
      </c>
      <c r="X707" s="136"/>
      <c r="Y707" s="140">
        <f>SUM(Y708:Y771)</f>
        <v>3.4622723499999997</v>
      </c>
      <c r="Z707" s="136"/>
      <c r="AA707" s="141">
        <f>SUM(AA708:AA771)</f>
        <v>0</v>
      </c>
      <c r="AR707" s="142" t="s">
        <v>90</v>
      </c>
      <c r="AT707" s="143" t="s">
        <v>74</v>
      </c>
      <c r="AU707" s="143" t="s">
        <v>83</v>
      </c>
      <c r="AY707" s="142" t="s">
        <v>148</v>
      </c>
      <c r="BK707" s="144">
        <f>SUM(BK708:BK771)</f>
        <v>0</v>
      </c>
    </row>
    <row r="708" spans="2:65" s="23" customFormat="1" ht="36.75" customHeight="1">
      <c r="B708" s="146"/>
      <c r="C708" s="147" t="s">
        <v>1067</v>
      </c>
      <c r="D708" s="147" t="s">
        <v>149</v>
      </c>
      <c r="E708" s="148" t="s">
        <v>1068</v>
      </c>
      <c r="F708" s="291" t="s">
        <v>1069</v>
      </c>
      <c r="G708" s="291"/>
      <c r="H708" s="291"/>
      <c r="I708" s="291"/>
      <c r="J708" s="149" t="s">
        <v>172</v>
      </c>
      <c r="K708" s="150">
        <v>42.9</v>
      </c>
      <c r="L708" s="292"/>
      <c r="M708" s="292"/>
      <c r="N708" s="292">
        <f>ROUND(L708*K708,2)</f>
        <v>0</v>
      </c>
      <c r="O708" s="292"/>
      <c r="P708" s="292"/>
      <c r="Q708" s="292"/>
      <c r="R708" s="151"/>
      <c r="T708" s="152"/>
      <c r="U708" s="34" t="s">
        <v>40</v>
      </c>
      <c r="V708" s="153">
        <v>0.251</v>
      </c>
      <c r="W708" s="153">
        <f>V708*K708</f>
        <v>10.7679</v>
      </c>
      <c r="X708" s="153">
        <v>0.006</v>
      </c>
      <c r="Y708" s="153">
        <f>X708*K708</f>
        <v>0.2574</v>
      </c>
      <c r="Z708" s="153">
        <v>0</v>
      </c>
      <c r="AA708" s="154">
        <f>Z708*K708</f>
        <v>0</v>
      </c>
      <c r="AR708" s="9" t="s">
        <v>147</v>
      </c>
      <c r="AT708" s="9" t="s">
        <v>149</v>
      </c>
      <c r="AU708" s="9" t="s">
        <v>90</v>
      </c>
      <c r="AY708" s="9" t="s">
        <v>148</v>
      </c>
      <c r="BE708" s="155">
        <f>IF(U708="základní",N708,0)</f>
        <v>0</v>
      </c>
      <c r="BF708" s="155">
        <f>IF(U708="snížená",N708,0)</f>
        <v>0</v>
      </c>
      <c r="BG708" s="155">
        <f>IF(U708="zákl. přenesená",N708,0)</f>
        <v>0</v>
      </c>
      <c r="BH708" s="155">
        <f>IF(U708="sníž. přenesená",N708,0)</f>
        <v>0</v>
      </c>
      <c r="BI708" s="155">
        <f>IF(U708="nulová",N708,0)</f>
        <v>0</v>
      </c>
      <c r="BJ708" s="9" t="s">
        <v>83</v>
      </c>
      <c r="BK708" s="155">
        <f>ROUND(L708*K708,2)</f>
        <v>0</v>
      </c>
      <c r="BL708" s="9" t="s">
        <v>147</v>
      </c>
      <c r="BM708" s="9" t="s">
        <v>1070</v>
      </c>
    </row>
    <row r="709" spans="2:51" s="157" customFormat="1" ht="22.5" customHeight="1">
      <c r="B709" s="158"/>
      <c r="C709" s="159"/>
      <c r="D709" s="159"/>
      <c r="E709" s="160"/>
      <c r="F709" s="295" t="s">
        <v>320</v>
      </c>
      <c r="G709" s="295"/>
      <c r="H709" s="295"/>
      <c r="I709" s="295"/>
      <c r="J709" s="159"/>
      <c r="K709" s="160"/>
      <c r="L709" s="159"/>
      <c r="M709" s="159"/>
      <c r="N709" s="159"/>
      <c r="O709" s="159"/>
      <c r="P709" s="159"/>
      <c r="Q709" s="159"/>
      <c r="R709" s="161"/>
      <c r="T709" s="162"/>
      <c r="U709" s="159"/>
      <c r="V709" s="159"/>
      <c r="W709" s="159"/>
      <c r="X709" s="159"/>
      <c r="Y709" s="159"/>
      <c r="Z709" s="159"/>
      <c r="AA709" s="163"/>
      <c r="AT709" s="164" t="s">
        <v>269</v>
      </c>
      <c r="AU709" s="164" t="s">
        <v>90</v>
      </c>
      <c r="AV709" s="157" t="s">
        <v>83</v>
      </c>
      <c r="AW709" s="157" t="s">
        <v>32</v>
      </c>
      <c r="AX709" s="157" t="s">
        <v>75</v>
      </c>
      <c r="AY709" s="164" t="s">
        <v>148</v>
      </c>
    </row>
    <row r="710" spans="2:51" s="165" customFormat="1" ht="22.5" customHeight="1">
      <c r="B710" s="166"/>
      <c r="C710" s="167"/>
      <c r="D710" s="167"/>
      <c r="E710" s="168"/>
      <c r="F710" s="296" t="s">
        <v>1071</v>
      </c>
      <c r="G710" s="296"/>
      <c r="H710" s="296"/>
      <c r="I710" s="296"/>
      <c r="J710" s="167"/>
      <c r="K710" s="169">
        <v>4.8</v>
      </c>
      <c r="L710" s="167"/>
      <c r="M710" s="167"/>
      <c r="N710" s="167"/>
      <c r="O710" s="167"/>
      <c r="P710" s="167"/>
      <c r="Q710" s="167"/>
      <c r="R710" s="170"/>
      <c r="T710" s="171"/>
      <c r="U710" s="167"/>
      <c r="V710" s="167"/>
      <c r="W710" s="167"/>
      <c r="X710" s="167"/>
      <c r="Y710" s="167"/>
      <c r="Z710" s="167"/>
      <c r="AA710" s="172"/>
      <c r="AT710" s="173" t="s">
        <v>269</v>
      </c>
      <c r="AU710" s="173" t="s">
        <v>90</v>
      </c>
      <c r="AV710" s="165" t="s">
        <v>90</v>
      </c>
      <c r="AW710" s="165" t="s">
        <v>32</v>
      </c>
      <c r="AX710" s="165" t="s">
        <v>75</v>
      </c>
      <c r="AY710" s="173" t="s">
        <v>148</v>
      </c>
    </row>
    <row r="711" spans="2:51" s="165" customFormat="1" ht="22.5" customHeight="1">
      <c r="B711" s="166"/>
      <c r="C711" s="167"/>
      <c r="D711" s="167"/>
      <c r="E711" s="168"/>
      <c r="F711" s="296" t="s">
        <v>1072</v>
      </c>
      <c r="G711" s="296"/>
      <c r="H711" s="296"/>
      <c r="I711" s="296"/>
      <c r="J711" s="167"/>
      <c r="K711" s="169">
        <v>5.4</v>
      </c>
      <c r="L711" s="167"/>
      <c r="M711" s="167"/>
      <c r="N711" s="167"/>
      <c r="O711" s="167"/>
      <c r="P711" s="167"/>
      <c r="Q711" s="167"/>
      <c r="R711" s="170"/>
      <c r="T711" s="171"/>
      <c r="U711" s="167"/>
      <c r="V711" s="167"/>
      <c r="W711" s="167"/>
      <c r="X711" s="167"/>
      <c r="Y711" s="167"/>
      <c r="Z711" s="167"/>
      <c r="AA711" s="172"/>
      <c r="AT711" s="173" t="s">
        <v>269</v>
      </c>
      <c r="AU711" s="173" t="s">
        <v>90</v>
      </c>
      <c r="AV711" s="165" t="s">
        <v>90</v>
      </c>
      <c r="AW711" s="165" t="s">
        <v>32</v>
      </c>
      <c r="AX711" s="165" t="s">
        <v>75</v>
      </c>
      <c r="AY711" s="173" t="s">
        <v>148</v>
      </c>
    </row>
    <row r="712" spans="2:51" s="165" customFormat="1" ht="22.5" customHeight="1">
      <c r="B712" s="166"/>
      <c r="C712" s="167"/>
      <c r="D712" s="167"/>
      <c r="E712" s="168"/>
      <c r="F712" s="296" t="s">
        <v>1073</v>
      </c>
      <c r="G712" s="296"/>
      <c r="H712" s="296"/>
      <c r="I712" s="296"/>
      <c r="J712" s="167"/>
      <c r="K712" s="169">
        <v>6.6</v>
      </c>
      <c r="L712" s="167"/>
      <c r="M712" s="167"/>
      <c r="N712" s="167"/>
      <c r="O712" s="167"/>
      <c r="P712" s="167"/>
      <c r="Q712" s="167"/>
      <c r="R712" s="170"/>
      <c r="T712" s="171"/>
      <c r="U712" s="167"/>
      <c r="V712" s="167"/>
      <c r="W712" s="167"/>
      <c r="X712" s="167"/>
      <c r="Y712" s="167"/>
      <c r="Z712" s="167"/>
      <c r="AA712" s="172"/>
      <c r="AT712" s="173" t="s">
        <v>269</v>
      </c>
      <c r="AU712" s="173" t="s">
        <v>90</v>
      </c>
      <c r="AV712" s="165" t="s">
        <v>90</v>
      </c>
      <c r="AW712" s="165" t="s">
        <v>32</v>
      </c>
      <c r="AX712" s="165" t="s">
        <v>75</v>
      </c>
      <c r="AY712" s="173" t="s">
        <v>148</v>
      </c>
    </row>
    <row r="713" spans="2:51" s="165" customFormat="1" ht="22.5" customHeight="1">
      <c r="B713" s="166"/>
      <c r="C713" s="167"/>
      <c r="D713" s="167"/>
      <c r="E713" s="168"/>
      <c r="F713" s="296" t="s">
        <v>1074</v>
      </c>
      <c r="G713" s="296"/>
      <c r="H713" s="296"/>
      <c r="I713" s="296"/>
      <c r="J713" s="167"/>
      <c r="K713" s="169">
        <v>9</v>
      </c>
      <c r="L713" s="167"/>
      <c r="M713" s="167"/>
      <c r="N713" s="167"/>
      <c r="O713" s="167"/>
      <c r="P713" s="167"/>
      <c r="Q713" s="167"/>
      <c r="R713" s="170"/>
      <c r="T713" s="171"/>
      <c r="U713" s="167"/>
      <c r="V713" s="167"/>
      <c r="W713" s="167"/>
      <c r="X713" s="167"/>
      <c r="Y713" s="167"/>
      <c r="Z713" s="167"/>
      <c r="AA713" s="172"/>
      <c r="AT713" s="173" t="s">
        <v>269</v>
      </c>
      <c r="AU713" s="173" t="s">
        <v>90</v>
      </c>
      <c r="AV713" s="165" t="s">
        <v>90</v>
      </c>
      <c r="AW713" s="165" t="s">
        <v>32</v>
      </c>
      <c r="AX713" s="165" t="s">
        <v>75</v>
      </c>
      <c r="AY713" s="173" t="s">
        <v>148</v>
      </c>
    </row>
    <row r="714" spans="2:51" s="165" customFormat="1" ht="22.5" customHeight="1">
      <c r="B714" s="166"/>
      <c r="C714" s="167"/>
      <c r="D714" s="167"/>
      <c r="E714" s="168"/>
      <c r="F714" s="296" t="s">
        <v>1075</v>
      </c>
      <c r="G714" s="296"/>
      <c r="H714" s="296"/>
      <c r="I714" s="296"/>
      <c r="J714" s="167"/>
      <c r="K714" s="169">
        <v>8.4</v>
      </c>
      <c r="L714" s="167"/>
      <c r="M714" s="167"/>
      <c r="N714" s="167"/>
      <c r="O714" s="167"/>
      <c r="P714" s="167"/>
      <c r="Q714" s="167"/>
      <c r="R714" s="170"/>
      <c r="T714" s="171"/>
      <c r="U714" s="167"/>
      <c r="V714" s="167"/>
      <c r="W714" s="167"/>
      <c r="X714" s="167"/>
      <c r="Y714" s="167"/>
      <c r="Z714" s="167"/>
      <c r="AA714" s="172"/>
      <c r="AT714" s="173" t="s">
        <v>269</v>
      </c>
      <c r="AU714" s="173" t="s">
        <v>90</v>
      </c>
      <c r="AV714" s="165" t="s">
        <v>90</v>
      </c>
      <c r="AW714" s="165" t="s">
        <v>32</v>
      </c>
      <c r="AX714" s="165" t="s">
        <v>75</v>
      </c>
      <c r="AY714" s="173" t="s">
        <v>148</v>
      </c>
    </row>
    <row r="715" spans="2:51" s="165" customFormat="1" ht="22.5" customHeight="1">
      <c r="B715" s="166"/>
      <c r="C715" s="167"/>
      <c r="D715" s="167"/>
      <c r="E715" s="168"/>
      <c r="F715" s="296" t="s">
        <v>1076</v>
      </c>
      <c r="G715" s="296"/>
      <c r="H715" s="296"/>
      <c r="I715" s="296"/>
      <c r="J715" s="167"/>
      <c r="K715" s="169">
        <v>2.3</v>
      </c>
      <c r="L715" s="167"/>
      <c r="M715" s="167"/>
      <c r="N715" s="167"/>
      <c r="O715" s="167"/>
      <c r="P715" s="167"/>
      <c r="Q715" s="167"/>
      <c r="R715" s="170"/>
      <c r="T715" s="171"/>
      <c r="U715" s="167"/>
      <c r="V715" s="167"/>
      <c r="W715" s="167"/>
      <c r="X715" s="167"/>
      <c r="Y715" s="167"/>
      <c r="Z715" s="167"/>
      <c r="AA715" s="172"/>
      <c r="AT715" s="173" t="s">
        <v>269</v>
      </c>
      <c r="AU715" s="173" t="s">
        <v>90</v>
      </c>
      <c r="AV715" s="165" t="s">
        <v>90</v>
      </c>
      <c r="AW715" s="165" t="s">
        <v>32</v>
      </c>
      <c r="AX715" s="165" t="s">
        <v>75</v>
      </c>
      <c r="AY715" s="173" t="s">
        <v>148</v>
      </c>
    </row>
    <row r="716" spans="2:51" s="165" customFormat="1" ht="22.5" customHeight="1">
      <c r="B716" s="166"/>
      <c r="C716" s="167"/>
      <c r="D716" s="167"/>
      <c r="E716" s="168"/>
      <c r="F716" s="296" t="s">
        <v>1077</v>
      </c>
      <c r="G716" s="296"/>
      <c r="H716" s="296"/>
      <c r="I716" s="296"/>
      <c r="J716" s="167"/>
      <c r="K716" s="169">
        <v>6.4</v>
      </c>
      <c r="L716" s="167"/>
      <c r="M716" s="167"/>
      <c r="N716" s="167"/>
      <c r="O716" s="167"/>
      <c r="P716" s="167"/>
      <c r="Q716" s="167"/>
      <c r="R716" s="170"/>
      <c r="T716" s="171"/>
      <c r="U716" s="167"/>
      <c r="V716" s="167"/>
      <c r="W716" s="167"/>
      <c r="X716" s="167"/>
      <c r="Y716" s="167"/>
      <c r="Z716" s="167"/>
      <c r="AA716" s="172"/>
      <c r="AT716" s="173" t="s">
        <v>269</v>
      </c>
      <c r="AU716" s="173" t="s">
        <v>90</v>
      </c>
      <c r="AV716" s="165" t="s">
        <v>90</v>
      </c>
      <c r="AW716" s="165" t="s">
        <v>32</v>
      </c>
      <c r="AX716" s="165" t="s">
        <v>75</v>
      </c>
      <c r="AY716" s="173" t="s">
        <v>148</v>
      </c>
    </row>
    <row r="717" spans="2:51" s="183" customFormat="1" ht="22.5" customHeight="1">
      <c r="B717" s="184"/>
      <c r="C717" s="185"/>
      <c r="D717" s="185"/>
      <c r="E717" s="186"/>
      <c r="F717" s="299" t="s">
        <v>281</v>
      </c>
      <c r="G717" s="299"/>
      <c r="H717" s="299"/>
      <c r="I717" s="299"/>
      <c r="J717" s="185"/>
      <c r="K717" s="187">
        <v>42.9</v>
      </c>
      <c r="L717" s="185"/>
      <c r="M717" s="185"/>
      <c r="N717" s="185"/>
      <c r="O717" s="185"/>
      <c r="P717" s="185"/>
      <c r="Q717" s="185"/>
      <c r="R717" s="188"/>
      <c r="T717" s="189"/>
      <c r="U717" s="185"/>
      <c r="V717" s="185"/>
      <c r="W717" s="185"/>
      <c r="X717" s="185"/>
      <c r="Y717" s="185"/>
      <c r="Z717" s="185"/>
      <c r="AA717" s="190"/>
      <c r="AT717" s="191" t="s">
        <v>269</v>
      </c>
      <c r="AU717" s="191" t="s">
        <v>90</v>
      </c>
      <c r="AV717" s="183" t="s">
        <v>147</v>
      </c>
      <c r="AW717" s="183" t="s">
        <v>32</v>
      </c>
      <c r="AX717" s="183" t="s">
        <v>83</v>
      </c>
      <c r="AY717" s="191" t="s">
        <v>148</v>
      </c>
    </row>
    <row r="718" spans="2:65" s="23" customFormat="1" ht="22.5" customHeight="1">
      <c r="B718" s="146"/>
      <c r="C718" s="192" t="s">
        <v>1078</v>
      </c>
      <c r="D718" s="192" t="s">
        <v>631</v>
      </c>
      <c r="E718" s="193" t="s">
        <v>1079</v>
      </c>
      <c r="F718" s="302" t="s">
        <v>1080</v>
      </c>
      <c r="G718" s="302"/>
      <c r="H718" s="302"/>
      <c r="I718" s="302"/>
      <c r="J718" s="194" t="s">
        <v>172</v>
      </c>
      <c r="K718" s="195">
        <v>43.758</v>
      </c>
      <c r="L718" s="303"/>
      <c r="M718" s="303"/>
      <c r="N718" s="303">
        <f>ROUND(L718*K718,2)</f>
        <v>0</v>
      </c>
      <c r="O718" s="303"/>
      <c r="P718" s="303"/>
      <c r="Q718" s="303"/>
      <c r="R718" s="151"/>
      <c r="T718" s="152"/>
      <c r="U718" s="34" t="s">
        <v>40</v>
      </c>
      <c r="V718" s="153">
        <v>0</v>
      </c>
      <c r="W718" s="153">
        <f>V718*K718</f>
        <v>0</v>
      </c>
      <c r="X718" s="153">
        <v>0.029000000000000005</v>
      </c>
      <c r="Y718" s="153">
        <f>X718*K718</f>
        <v>1.2689820000000003</v>
      </c>
      <c r="Z718" s="153">
        <v>0</v>
      </c>
      <c r="AA718" s="154">
        <f>Z718*K718</f>
        <v>0</v>
      </c>
      <c r="AR718" s="9" t="s">
        <v>286</v>
      </c>
      <c r="AT718" s="9" t="s">
        <v>631</v>
      </c>
      <c r="AU718" s="9" t="s">
        <v>90</v>
      </c>
      <c r="AY718" s="9" t="s">
        <v>148</v>
      </c>
      <c r="BE718" s="155">
        <f>IF(U718="základní",N718,0)</f>
        <v>0</v>
      </c>
      <c r="BF718" s="155">
        <f>IF(U718="snížená",N718,0)</f>
        <v>0</v>
      </c>
      <c r="BG718" s="155">
        <f>IF(U718="zákl. přenesená",N718,0)</f>
        <v>0</v>
      </c>
      <c r="BH718" s="155">
        <f>IF(U718="sníž. přenesená",N718,0)</f>
        <v>0</v>
      </c>
      <c r="BI718" s="155">
        <f>IF(U718="nulová",N718,0)</f>
        <v>0</v>
      </c>
      <c r="BJ718" s="9" t="s">
        <v>83</v>
      </c>
      <c r="BK718" s="155">
        <f>ROUND(L718*K718,2)</f>
        <v>0</v>
      </c>
      <c r="BL718" s="9" t="s">
        <v>147</v>
      </c>
      <c r="BM718" s="9" t="s">
        <v>1081</v>
      </c>
    </row>
    <row r="719" spans="2:51" s="165" customFormat="1" ht="22.5" customHeight="1">
      <c r="B719" s="166"/>
      <c r="C719" s="167"/>
      <c r="D719" s="167"/>
      <c r="E719" s="168"/>
      <c r="F719" s="300" t="s">
        <v>1082</v>
      </c>
      <c r="G719" s="300"/>
      <c r="H719" s="300"/>
      <c r="I719" s="300"/>
      <c r="J719" s="167"/>
      <c r="K719" s="169">
        <v>43.758</v>
      </c>
      <c r="L719" s="167"/>
      <c r="M719" s="167"/>
      <c r="N719" s="167"/>
      <c r="O719" s="167"/>
      <c r="P719" s="167"/>
      <c r="Q719" s="167"/>
      <c r="R719" s="170"/>
      <c r="T719" s="171"/>
      <c r="U719" s="167"/>
      <c r="V719" s="167"/>
      <c r="W719" s="167"/>
      <c r="X719" s="167"/>
      <c r="Y719" s="167"/>
      <c r="Z719" s="167"/>
      <c r="AA719" s="172"/>
      <c r="AT719" s="173" t="s">
        <v>269</v>
      </c>
      <c r="AU719" s="173" t="s">
        <v>90</v>
      </c>
      <c r="AV719" s="165" t="s">
        <v>90</v>
      </c>
      <c r="AW719" s="165" t="s">
        <v>32</v>
      </c>
      <c r="AX719" s="165" t="s">
        <v>83</v>
      </c>
      <c r="AY719" s="173" t="s">
        <v>148</v>
      </c>
    </row>
    <row r="720" spans="2:65" s="23" customFormat="1" ht="44.25" customHeight="1">
      <c r="B720" s="146"/>
      <c r="C720" s="147" t="s">
        <v>1083</v>
      </c>
      <c r="D720" s="147" t="s">
        <v>149</v>
      </c>
      <c r="E720" s="148" t="s">
        <v>1084</v>
      </c>
      <c r="F720" s="291" t="s">
        <v>1085</v>
      </c>
      <c r="G720" s="291"/>
      <c r="H720" s="291"/>
      <c r="I720" s="291"/>
      <c r="J720" s="149" t="s">
        <v>172</v>
      </c>
      <c r="K720" s="150">
        <v>303.4</v>
      </c>
      <c r="L720" s="292"/>
      <c r="M720" s="292"/>
      <c r="N720" s="292">
        <f>ROUND(L720*K720,2)</f>
        <v>0</v>
      </c>
      <c r="O720" s="292"/>
      <c r="P720" s="292"/>
      <c r="Q720" s="292"/>
      <c r="R720" s="151"/>
      <c r="T720" s="152"/>
      <c r="U720" s="34" t="s">
        <v>40</v>
      </c>
      <c r="V720" s="153">
        <v>0.231</v>
      </c>
      <c r="W720" s="153">
        <f>V720*K720</f>
        <v>70.08539999999999</v>
      </c>
      <c r="X720" s="153">
        <v>0.0003</v>
      </c>
      <c r="Y720" s="153">
        <f>X720*K720</f>
        <v>0.09101999999999999</v>
      </c>
      <c r="Z720" s="153">
        <v>0</v>
      </c>
      <c r="AA720" s="154">
        <f>Z720*K720</f>
        <v>0</v>
      </c>
      <c r="AR720" s="9" t="s">
        <v>337</v>
      </c>
      <c r="AT720" s="9" t="s">
        <v>149</v>
      </c>
      <c r="AU720" s="9" t="s">
        <v>90</v>
      </c>
      <c r="AY720" s="9" t="s">
        <v>148</v>
      </c>
      <c r="BE720" s="155">
        <f>IF(U720="základní",N720,0)</f>
        <v>0</v>
      </c>
      <c r="BF720" s="155">
        <f>IF(U720="snížená",N720,0)</f>
        <v>0</v>
      </c>
      <c r="BG720" s="155">
        <f>IF(U720="zákl. přenesená",N720,0)</f>
        <v>0</v>
      </c>
      <c r="BH720" s="155">
        <f>IF(U720="sníž. přenesená",N720,0)</f>
        <v>0</v>
      </c>
      <c r="BI720" s="155">
        <f>IF(U720="nulová",N720,0)</f>
        <v>0</v>
      </c>
      <c r="BJ720" s="9" t="s">
        <v>83</v>
      </c>
      <c r="BK720" s="155">
        <f>ROUND(L720*K720,2)</f>
        <v>0</v>
      </c>
      <c r="BL720" s="9" t="s">
        <v>337</v>
      </c>
      <c r="BM720" s="9" t="s">
        <v>1086</v>
      </c>
    </row>
    <row r="721" spans="2:51" s="165" customFormat="1" ht="22.5" customHeight="1">
      <c r="B721" s="166"/>
      <c r="C721" s="167"/>
      <c r="D721" s="167"/>
      <c r="E721" s="168"/>
      <c r="F721" s="300" t="s">
        <v>197</v>
      </c>
      <c r="G721" s="300"/>
      <c r="H721" s="300"/>
      <c r="I721" s="300"/>
      <c r="J721" s="167"/>
      <c r="K721" s="169">
        <v>30.1</v>
      </c>
      <c r="L721" s="167"/>
      <c r="M721" s="167"/>
      <c r="N721" s="167"/>
      <c r="O721" s="167"/>
      <c r="P721" s="167"/>
      <c r="Q721" s="167"/>
      <c r="R721" s="170"/>
      <c r="T721" s="171"/>
      <c r="U721" s="167"/>
      <c r="V721" s="167"/>
      <c r="W721" s="167"/>
      <c r="X721" s="167"/>
      <c r="Y721" s="167"/>
      <c r="Z721" s="167"/>
      <c r="AA721" s="172"/>
      <c r="AT721" s="173" t="s">
        <v>269</v>
      </c>
      <c r="AU721" s="173" t="s">
        <v>90</v>
      </c>
      <c r="AV721" s="165" t="s">
        <v>90</v>
      </c>
      <c r="AW721" s="165" t="s">
        <v>32</v>
      </c>
      <c r="AX721" s="165" t="s">
        <v>75</v>
      </c>
      <c r="AY721" s="173" t="s">
        <v>148</v>
      </c>
    </row>
    <row r="722" spans="2:51" s="165" customFormat="1" ht="22.5" customHeight="1">
      <c r="B722" s="166"/>
      <c r="C722" s="167"/>
      <c r="D722" s="167"/>
      <c r="E722" s="168"/>
      <c r="F722" s="296" t="s">
        <v>1087</v>
      </c>
      <c r="G722" s="296"/>
      <c r="H722" s="296"/>
      <c r="I722" s="296"/>
      <c r="J722" s="167"/>
      <c r="K722" s="169">
        <v>273.3</v>
      </c>
      <c r="L722" s="167"/>
      <c r="M722" s="167"/>
      <c r="N722" s="167"/>
      <c r="O722" s="167"/>
      <c r="P722" s="167"/>
      <c r="Q722" s="167"/>
      <c r="R722" s="170"/>
      <c r="T722" s="171"/>
      <c r="U722" s="167"/>
      <c r="V722" s="167"/>
      <c r="W722" s="167"/>
      <c r="X722" s="167"/>
      <c r="Y722" s="167"/>
      <c r="Z722" s="167"/>
      <c r="AA722" s="172"/>
      <c r="AT722" s="173" t="s">
        <v>269</v>
      </c>
      <c r="AU722" s="173" t="s">
        <v>90</v>
      </c>
      <c r="AV722" s="165" t="s">
        <v>90</v>
      </c>
      <c r="AW722" s="165" t="s">
        <v>32</v>
      </c>
      <c r="AX722" s="165" t="s">
        <v>75</v>
      </c>
      <c r="AY722" s="173" t="s">
        <v>148</v>
      </c>
    </row>
    <row r="723" spans="2:51" s="183" customFormat="1" ht="22.5" customHeight="1">
      <c r="B723" s="184"/>
      <c r="C723" s="185"/>
      <c r="D723" s="185"/>
      <c r="E723" s="186"/>
      <c r="F723" s="299" t="s">
        <v>281</v>
      </c>
      <c r="G723" s="299"/>
      <c r="H723" s="299"/>
      <c r="I723" s="299"/>
      <c r="J723" s="185"/>
      <c r="K723" s="187">
        <v>303.4</v>
      </c>
      <c r="L723" s="185"/>
      <c r="M723" s="185"/>
      <c r="N723" s="185"/>
      <c r="O723" s="185"/>
      <c r="P723" s="185"/>
      <c r="Q723" s="185"/>
      <c r="R723" s="188"/>
      <c r="T723" s="189"/>
      <c r="U723" s="185"/>
      <c r="V723" s="185"/>
      <c r="W723" s="185"/>
      <c r="X723" s="185"/>
      <c r="Y723" s="185"/>
      <c r="Z723" s="185"/>
      <c r="AA723" s="190"/>
      <c r="AT723" s="191" t="s">
        <v>269</v>
      </c>
      <c r="AU723" s="191" t="s">
        <v>90</v>
      </c>
      <c r="AV723" s="183" t="s">
        <v>147</v>
      </c>
      <c r="AW723" s="183" t="s">
        <v>32</v>
      </c>
      <c r="AX723" s="183" t="s">
        <v>83</v>
      </c>
      <c r="AY723" s="191" t="s">
        <v>148</v>
      </c>
    </row>
    <row r="724" spans="2:65" s="23" customFormat="1" ht="22.5" customHeight="1">
      <c r="B724" s="146"/>
      <c r="C724" s="192" t="s">
        <v>1088</v>
      </c>
      <c r="D724" s="192" t="s">
        <v>631</v>
      </c>
      <c r="E724" s="193" t="s">
        <v>1089</v>
      </c>
      <c r="F724" s="302" t="s">
        <v>1090</v>
      </c>
      <c r="G724" s="302"/>
      <c r="H724" s="302"/>
      <c r="I724" s="302"/>
      <c r="J724" s="194" t="s">
        <v>172</v>
      </c>
      <c r="K724" s="195">
        <v>30.702</v>
      </c>
      <c r="L724" s="303"/>
      <c r="M724" s="303"/>
      <c r="N724" s="303">
        <f>ROUND(L724*K724,2)</f>
        <v>0</v>
      </c>
      <c r="O724" s="303"/>
      <c r="P724" s="303"/>
      <c r="Q724" s="303"/>
      <c r="R724" s="151"/>
      <c r="T724" s="152"/>
      <c r="U724" s="34" t="s">
        <v>40</v>
      </c>
      <c r="V724" s="153">
        <v>0</v>
      </c>
      <c r="W724" s="153">
        <f>V724*K724</f>
        <v>0</v>
      </c>
      <c r="X724" s="153">
        <v>0.00392</v>
      </c>
      <c r="Y724" s="153">
        <f>X724*K724</f>
        <v>0.12035184</v>
      </c>
      <c r="Z724" s="153">
        <v>0</v>
      </c>
      <c r="AA724" s="154">
        <f>Z724*K724</f>
        <v>0</v>
      </c>
      <c r="AR724" s="9" t="s">
        <v>454</v>
      </c>
      <c r="AT724" s="9" t="s">
        <v>631</v>
      </c>
      <c r="AU724" s="9" t="s">
        <v>90</v>
      </c>
      <c r="AY724" s="9" t="s">
        <v>148</v>
      </c>
      <c r="BE724" s="155">
        <f>IF(U724="základní",N724,0)</f>
        <v>0</v>
      </c>
      <c r="BF724" s="155">
        <f>IF(U724="snížená",N724,0)</f>
        <v>0</v>
      </c>
      <c r="BG724" s="155">
        <f>IF(U724="zákl. přenesená",N724,0)</f>
        <v>0</v>
      </c>
      <c r="BH724" s="155">
        <f>IF(U724="sníž. přenesená",N724,0)</f>
        <v>0</v>
      </c>
      <c r="BI724" s="155">
        <f>IF(U724="nulová",N724,0)</f>
        <v>0</v>
      </c>
      <c r="BJ724" s="9" t="s">
        <v>83</v>
      </c>
      <c r="BK724" s="155">
        <f>ROUND(L724*K724,2)</f>
        <v>0</v>
      </c>
      <c r="BL724" s="9" t="s">
        <v>337</v>
      </c>
      <c r="BM724" s="9" t="s">
        <v>1091</v>
      </c>
    </row>
    <row r="725" spans="2:47" s="23" customFormat="1" ht="24" customHeight="1">
      <c r="B725" s="24"/>
      <c r="C725" s="25"/>
      <c r="D725" s="25"/>
      <c r="E725" s="25"/>
      <c r="F725" s="294" t="s">
        <v>1092</v>
      </c>
      <c r="G725" s="294"/>
      <c r="H725" s="294"/>
      <c r="I725" s="294"/>
      <c r="J725" s="25"/>
      <c r="K725" s="25"/>
      <c r="L725" s="25"/>
      <c r="M725" s="25"/>
      <c r="N725" s="25"/>
      <c r="O725" s="25"/>
      <c r="P725" s="25"/>
      <c r="Q725" s="25"/>
      <c r="R725" s="26"/>
      <c r="T725" s="196"/>
      <c r="U725" s="25"/>
      <c r="V725" s="25"/>
      <c r="W725" s="25"/>
      <c r="X725" s="25"/>
      <c r="Y725" s="25"/>
      <c r="Z725" s="25"/>
      <c r="AA725" s="66"/>
      <c r="AT725" s="9" t="s">
        <v>169</v>
      </c>
      <c r="AU725" s="9" t="s">
        <v>90</v>
      </c>
    </row>
    <row r="726" spans="2:51" s="165" customFormat="1" ht="14.25" customHeight="1">
      <c r="B726" s="166"/>
      <c r="C726" s="167"/>
      <c r="D726" s="167"/>
      <c r="E726" s="168"/>
      <c r="F726" s="296" t="s">
        <v>1093</v>
      </c>
      <c r="G726" s="296"/>
      <c r="H726" s="296"/>
      <c r="I726" s="296"/>
      <c r="J726" s="167"/>
      <c r="K726" s="169">
        <v>30.702</v>
      </c>
      <c r="L726" s="167"/>
      <c r="M726" s="167"/>
      <c r="N726" s="167"/>
      <c r="O726" s="167"/>
      <c r="P726" s="167"/>
      <c r="Q726" s="167"/>
      <c r="R726" s="170"/>
      <c r="T726" s="171"/>
      <c r="U726" s="167"/>
      <c r="V726" s="167"/>
      <c r="W726" s="167"/>
      <c r="X726" s="167"/>
      <c r="Y726" s="167"/>
      <c r="Z726" s="167"/>
      <c r="AA726" s="172"/>
      <c r="AT726" s="173" t="s">
        <v>269</v>
      </c>
      <c r="AU726" s="173" t="s">
        <v>90</v>
      </c>
      <c r="AV726" s="165" t="s">
        <v>90</v>
      </c>
      <c r="AW726" s="165" t="s">
        <v>32</v>
      </c>
      <c r="AX726" s="165" t="s">
        <v>83</v>
      </c>
      <c r="AY726" s="173" t="s">
        <v>148</v>
      </c>
    </row>
    <row r="727" spans="2:65" s="23" customFormat="1" ht="22.5" customHeight="1">
      <c r="B727" s="146"/>
      <c r="C727" s="192" t="s">
        <v>1094</v>
      </c>
      <c r="D727" s="192" t="s">
        <v>631</v>
      </c>
      <c r="E727" s="193" t="s">
        <v>1095</v>
      </c>
      <c r="F727" s="302" t="s">
        <v>1096</v>
      </c>
      <c r="G727" s="302"/>
      <c r="H727" s="302"/>
      <c r="I727" s="302"/>
      <c r="J727" s="194" t="s">
        <v>172</v>
      </c>
      <c r="K727" s="195">
        <v>92.922</v>
      </c>
      <c r="L727" s="303"/>
      <c r="M727" s="303"/>
      <c r="N727" s="303">
        <f>ROUND(L727*K727,2)</f>
        <v>0</v>
      </c>
      <c r="O727" s="303"/>
      <c r="P727" s="303"/>
      <c r="Q727" s="303"/>
      <c r="R727" s="151"/>
      <c r="T727" s="152"/>
      <c r="U727" s="34" t="s">
        <v>40</v>
      </c>
      <c r="V727" s="153">
        <v>0</v>
      </c>
      <c r="W727" s="153">
        <f>V727*K727</f>
        <v>0</v>
      </c>
      <c r="X727" s="153">
        <v>0.0028</v>
      </c>
      <c r="Y727" s="153">
        <f>X727*K727</f>
        <v>0.2601816</v>
      </c>
      <c r="Z727" s="153">
        <v>0</v>
      </c>
      <c r="AA727" s="154">
        <f>Z727*K727</f>
        <v>0</v>
      </c>
      <c r="AR727" s="9" t="s">
        <v>454</v>
      </c>
      <c r="AT727" s="9" t="s">
        <v>631</v>
      </c>
      <c r="AU727" s="9" t="s">
        <v>90</v>
      </c>
      <c r="AY727" s="9" t="s">
        <v>148</v>
      </c>
      <c r="BE727" s="155">
        <f>IF(U727="základní",N727,0)</f>
        <v>0</v>
      </c>
      <c r="BF727" s="155">
        <f>IF(U727="snížená",N727,0)</f>
        <v>0</v>
      </c>
      <c r="BG727" s="155">
        <f>IF(U727="zákl. přenesená",N727,0)</f>
        <v>0</v>
      </c>
      <c r="BH727" s="155">
        <f>IF(U727="sníž. přenesená",N727,0)</f>
        <v>0</v>
      </c>
      <c r="BI727" s="155">
        <f>IF(U727="nulová",N727,0)</f>
        <v>0</v>
      </c>
      <c r="BJ727" s="9" t="s">
        <v>83</v>
      </c>
      <c r="BK727" s="155">
        <f>ROUND(L727*K727,2)</f>
        <v>0</v>
      </c>
      <c r="BL727" s="9" t="s">
        <v>337</v>
      </c>
      <c r="BM727" s="9" t="s">
        <v>1097</v>
      </c>
    </row>
    <row r="728" spans="2:47" s="23" customFormat="1" ht="21.75" customHeight="1">
      <c r="B728" s="24"/>
      <c r="C728" s="25"/>
      <c r="D728" s="25"/>
      <c r="E728" s="25"/>
      <c r="F728" s="294" t="s">
        <v>1092</v>
      </c>
      <c r="G728" s="294"/>
      <c r="H728" s="294"/>
      <c r="I728" s="294"/>
      <c r="J728" s="25"/>
      <c r="K728" s="25"/>
      <c r="L728" s="25"/>
      <c r="M728" s="25"/>
      <c r="N728" s="25"/>
      <c r="O728" s="25"/>
      <c r="P728" s="25"/>
      <c r="Q728" s="25"/>
      <c r="R728" s="26"/>
      <c r="T728" s="196"/>
      <c r="U728" s="25"/>
      <c r="V728" s="25"/>
      <c r="W728" s="25"/>
      <c r="X728" s="25"/>
      <c r="Y728" s="25"/>
      <c r="Z728" s="25"/>
      <c r="AA728" s="66"/>
      <c r="AT728" s="9" t="s">
        <v>169</v>
      </c>
      <c r="AU728" s="9" t="s">
        <v>90</v>
      </c>
    </row>
    <row r="729" spans="2:51" s="165" customFormat="1" ht="15.75" customHeight="1">
      <c r="B729" s="166"/>
      <c r="C729" s="167"/>
      <c r="D729" s="167"/>
      <c r="E729" s="168"/>
      <c r="F729" s="296" t="s">
        <v>1098</v>
      </c>
      <c r="G729" s="296"/>
      <c r="H729" s="296"/>
      <c r="I729" s="296"/>
      <c r="J729" s="167"/>
      <c r="K729" s="169">
        <v>92.922</v>
      </c>
      <c r="L729" s="167"/>
      <c r="M729" s="167"/>
      <c r="N729" s="167"/>
      <c r="O729" s="167"/>
      <c r="P729" s="167"/>
      <c r="Q729" s="167"/>
      <c r="R729" s="170"/>
      <c r="T729" s="171"/>
      <c r="U729" s="167"/>
      <c r="V729" s="167"/>
      <c r="W729" s="167"/>
      <c r="X729" s="167"/>
      <c r="Y729" s="167"/>
      <c r="Z729" s="167"/>
      <c r="AA729" s="172"/>
      <c r="AT729" s="173" t="s">
        <v>269</v>
      </c>
      <c r="AU729" s="173" t="s">
        <v>90</v>
      </c>
      <c r="AV729" s="165" t="s">
        <v>90</v>
      </c>
      <c r="AW729" s="165" t="s">
        <v>32</v>
      </c>
      <c r="AX729" s="165" t="s">
        <v>75</v>
      </c>
      <c r="AY729" s="173" t="s">
        <v>148</v>
      </c>
    </row>
    <row r="730" spans="2:51" s="183" customFormat="1" ht="22.5" customHeight="1">
      <c r="B730" s="184"/>
      <c r="C730" s="185"/>
      <c r="D730" s="185"/>
      <c r="E730" s="186"/>
      <c r="F730" s="299" t="s">
        <v>281</v>
      </c>
      <c r="G730" s="299"/>
      <c r="H730" s="299"/>
      <c r="I730" s="299"/>
      <c r="J730" s="185"/>
      <c r="K730" s="187">
        <v>92.922</v>
      </c>
      <c r="L730" s="185"/>
      <c r="M730" s="185"/>
      <c r="N730" s="185"/>
      <c r="O730" s="185"/>
      <c r="P730" s="185"/>
      <c r="Q730" s="185"/>
      <c r="R730" s="188"/>
      <c r="T730" s="189"/>
      <c r="U730" s="185"/>
      <c r="V730" s="185"/>
      <c r="W730" s="185"/>
      <c r="X730" s="185"/>
      <c r="Y730" s="185"/>
      <c r="Z730" s="185"/>
      <c r="AA730" s="190"/>
      <c r="AT730" s="191" t="s">
        <v>269</v>
      </c>
      <c r="AU730" s="191" t="s">
        <v>90</v>
      </c>
      <c r="AV730" s="183" t="s">
        <v>147</v>
      </c>
      <c r="AW730" s="183" t="s">
        <v>32</v>
      </c>
      <c r="AX730" s="183" t="s">
        <v>83</v>
      </c>
      <c r="AY730" s="191" t="s">
        <v>148</v>
      </c>
    </row>
    <row r="731" spans="2:65" s="23" customFormat="1" ht="22.5" customHeight="1">
      <c r="B731" s="146"/>
      <c r="C731" s="192" t="s">
        <v>1099</v>
      </c>
      <c r="D731" s="192" t="s">
        <v>631</v>
      </c>
      <c r="E731" s="193" t="s">
        <v>1100</v>
      </c>
      <c r="F731" s="302" t="s">
        <v>1101</v>
      </c>
      <c r="G731" s="302"/>
      <c r="H731" s="302"/>
      <c r="I731" s="302"/>
      <c r="J731" s="194" t="s">
        <v>172</v>
      </c>
      <c r="K731" s="195">
        <v>92.922</v>
      </c>
      <c r="L731" s="303"/>
      <c r="M731" s="303"/>
      <c r="N731" s="303">
        <f>ROUND(L731*K731,2)</f>
        <v>0</v>
      </c>
      <c r="O731" s="303"/>
      <c r="P731" s="303"/>
      <c r="Q731" s="303"/>
      <c r="R731" s="151"/>
      <c r="T731" s="152"/>
      <c r="U731" s="34" t="s">
        <v>40</v>
      </c>
      <c r="V731" s="153">
        <v>0</v>
      </c>
      <c r="W731" s="153">
        <f>V731*K731</f>
        <v>0</v>
      </c>
      <c r="X731" s="153">
        <v>0.00448</v>
      </c>
      <c r="Y731" s="153">
        <f>X731*K731</f>
        <v>0.41629056</v>
      </c>
      <c r="Z731" s="153">
        <v>0</v>
      </c>
      <c r="AA731" s="154">
        <f>Z731*K731</f>
        <v>0</v>
      </c>
      <c r="AR731" s="9" t="s">
        <v>454</v>
      </c>
      <c r="AT731" s="9" t="s">
        <v>631</v>
      </c>
      <c r="AU731" s="9" t="s">
        <v>90</v>
      </c>
      <c r="AY731" s="9" t="s">
        <v>148</v>
      </c>
      <c r="BE731" s="155">
        <f>IF(U731="základní",N731,0)</f>
        <v>0</v>
      </c>
      <c r="BF731" s="155">
        <f>IF(U731="snížená",N731,0)</f>
        <v>0</v>
      </c>
      <c r="BG731" s="155">
        <f>IF(U731="zákl. přenesená",N731,0)</f>
        <v>0</v>
      </c>
      <c r="BH731" s="155">
        <f>IF(U731="sníž. přenesená",N731,0)</f>
        <v>0</v>
      </c>
      <c r="BI731" s="155">
        <f>IF(U731="nulová",N731,0)</f>
        <v>0</v>
      </c>
      <c r="BJ731" s="9" t="s">
        <v>83</v>
      </c>
      <c r="BK731" s="155">
        <f>ROUND(L731*K731,2)</f>
        <v>0</v>
      </c>
      <c r="BL731" s="9" t="s">
        <v>337</v>
      </c>
      <c r="BM731" s="9" t="s">
        <v>1102</v>
      </c>
    </row>
    <row r="732" spans="2:47" s="23" customFormat="1" ht="22.5" customHeight="1">
      <c r="B732" s="24"/>
      <c r="C732" s="25"/>
      <c r="D732" s="25"/>
      <c r="E732" s="25"/>
      <c r="F732" s="294" t="s">
        <v>1092</v>
      </c>
      <c r="G732" s="294"/>
      <c r="H732" s="294"/>
      <c r="I732" s="294"/>
      <c r="J732" s="25"/>
      <c r="K732" s="25"/>
      <c r="L732" s="25"/>
      <c r="M732" s="25"/>
      <c r="N732" s="25"/>
      <c r="O732" s="25"/>
      <c r="P732" s="25"/>
      <c r="Q732" s="25"/>
      <c r="R732" s="26"/>
      <c r="T732" s="196"/>
      <c r="U732" s="25"/>
      <c r="V732" s="25"/>
      <c r="W732" s="25"/>
      <c r="X732" s="25"/>
      <c r="Y732" s="25"/>
      <c r="Z732" s="25"/>
      <c r="AA732" s="66"/>
      <c r="AT732" s="9" t="s">
        <v>169</v>
      </c>
      <c r="AU732" s="9" t="s">
        <v>90</v>
      </c>
    </row>
    <row r="733" spans="2:51" s="165" customFormat="1" ht="15.75" customHeight="1">
      <c r="B733" s="166"/>
      <c r="C733" s="167"/>
      <c r="D733" s="167"/>
      <c r="E733" s="168"/>
      <c r="F733" s="296" t="s">
        <v>1098</v>
      </c>
      <c r="G733" s="296"/>
      <c r="H733" s="296"/>
      <c r="I733" s="296"/>
      <c r="J733" s="167"/>
      <c r="K733" s="169">
        <v>92.922</v>
      </c>
      <c r="L733" s="167"/>
      <c r="M733" s="167"/>
      <c r="N733" s="167"/>
      <c r="O733" s="167"/>
      <c r="P733" s="167"/>
      <c r="Q733" s="167"/>
      <c r="R733" s="170"/>
      <c r="T733" s="171"/>
      <c r="U733" s="167"/>
      <c r="V733" s="167"/>
      <c r="W733" s="167"/>
      <c r="X733" s="167"/>
      <c r="Y733" s="167"/>
      <c r="Z733" s="167"/>
      <c r="AA733" s="172"/>
      <c r="AT733" s="173" t="s">
        <v>269</v>
      </c>
      <c r="AU733" s="173" t="s">
        <v>90</v>
      </c>
      <c r="AV733" s="165" t="s">
        <v>90</v>
      </c>
      <c r="AW733" s="165" t="s">
        <v>32</v>
      </c>
      <c r="AX733" s="165" t="s">
        <v>83</v>
      </c>
      <c r="AY733" s="173" t="s">
        <v>148</v>
      </c>
    </row>
    <row r="734" spans="2:65" s="23" customFormat="1" ht="22.5" customHeight="1">
      <c r="B734" s="146"/>
      <c r="C734" s="192" t="s">
        <v>1103</v>
      </c>
      <c r="D734" s="192" t="s">
        <v>631</v>
      </c>
      <c r="E734" s="193" t="s">
        <v>1104</v>
      </c>
      <c r="F734" s="302" t="s">
        <v>1105</v>
      </c>
      <c r="G734" s="302"/>
      <c r="H734" s="302"/>
      <c r="I734" s="302"/>
      <c r="J734" s="194" t="s">
        <v>172</v>
      </c>
      <c r="K734" s="195">
        <v>92.922</v>
      </c>
      <c r="L734" s="303"/>
      <c r="M734" s="303"/>
      <c r="N734" s="303">
        <f>ROUND(L734*K734,2)</f>
        <v>0</v>
      </c>
      <c r="O734" s="303"/>
      <c r="P734" s="303"/>
      <c r="Q734" s="303"/>
      <c r="R734" s="151"/>
      <c r="T734" s="152"/>
      <c r="U734" s="34" t="s">
        <v>40</v>
      </c>
      <c r="V734" s="153">
        <v>0</v>
      </c>
      <c r="W734" s="153">
        <f>V734*K734</f>
        <v>0</v>
      </c>
      <c r="X734" s="153">
        <v>0.00121</v>
      </c>
      <c r="Y734" s="153">
        <f>X734*K734</f>
        <v>0.11243561999999999</v>
      </c>
      <c r="Z734" s="153">
        <v>0</v>
      </c>
      <c r="AA734" s="154">
        <f>Z734*K734</f>
        <v>0</v>
      </c>
      <c r="AR734" s="9" t="s">
        <v>454</v>
      </c>
      <c r="AT734" s="9" t="s">
        <v>631</v>
      </c>
      <c r="AU734" s="9" t="s">
        <v>90</v>
      </c>
      <c r="AY734" s="9" t="s">
        <v>148</v>
      </c>
      <c r="BE734" s="155">
        <f>IF(U734="základní",N734,0)</f>
        <v>0</v>
      </c>
      <c r="BF734" s="155">
        <f>IF(U734="snížená",N734,0)</f>
        <v>0</v>
      </c>
      <c r="BG734" s="155">
        <f>IF(U734="zákl. přenesená",N734,0)</f>
        <v>0</v>
      </c>
      <c r="BH734" s="155">
        <f>IF(U734="sníž. přenesená",N734,0)</f>
        <v>0</v>
      </c>
      <c r="BI734" s="155">
        <f>IF(U734="nulová",N734,0)</f>
        <v>0</v>
      </c>
      <c r="BJ734" s="9" t="s">
        <v>83</v>
      </c>
      <c r="BK734" s="155">
        <f>ROUND(L734*K734,2)</f>
        <v>0</v>
      </c>
      <c r="BL734" s="9" t="s">
        <v>337</v>
      </c>
      <c r="BM734" s="9" t="s">
        <v>1106</v>
      </c>
    </row>
    <row r="735" spans="2:47" s="23" customFormat="1" ht="22.5" customHeight="1">
      <c r="B735" s="24"/>
      <c r="C735" s="25"/>
      <c r="D735" s="25"/>
      <c r="E735" s="25"/>
      <c r="F735" s="294" t="s">
        <v>1107</v>
      </c>
      <c r="G735" s="294"/>
      <c r="H735" s="294"/>
      <c r="I735" s="294"/>
      <c r="J735" s="25"/>
      <c r="K735" s="25"/>
      <c r="L735" s="25"/>
      <c r="M735" s="25"/>
      <c r="N735" s="25"/>
      <c r="O735" s="25"/>
      <c r="P735" s="25"/>
      <c r="Q735" s="25"/>
      <c r="R735" s="26"/>
      <c r="T735" s="196"/>
      <c r="U735" s="25"/>
      <c r="V735" s="25"/>
      <c r="W735" s="25"/>
      <c r="X735" s="25"/>
      <c r="Y735" s="25"/>
      <c r="Z735" s="25"/>
      <c r="AA735" s="66"/>
      <c r="AT735" s="9" t="s">
        <v>169</v>
      </c>
      <c r="AU735" s="9" t="s">
        <v>90</v>
      </c>
    </row>
    <row r="736" spans="2:51" s="165" customFormat="1" ht="22.5" customHeight="1">
      <c r="B736" s="166"/>
      <c r="C736" s="167"/>
      <c r="D736" s="167"/>
      <c r="E736" s="168"/>
      <c r="F736" s="296" t="s">
        <v>1098</v>
      </c>
      <c r="G736" s="296"/>
      <c r="H736" s="296"/>
      <c r="I736" s="296"/>
      <c r="J736" s="167"/>
      <c r="K736" s="169">
        <v>92.922</v>
      </c>
      <c r="L736" s="167"/>
      <c r="M736" s="167"/>
      <c r="N736" s="167"/>
      <c r="O736" s="167"/>
      <c r="P736" s="167"/>
      <c r="Q736" s="167"/>
      <c r="R736" s="170"/>
      <c r="T736" s="171"/>
      <c r="U736" s="167"/>
      <c r="V736" s="167"/>
      <c r="W736" s="167"/>
      <c r="X736" s="167"/>
      <c r="Y736" s="167"/>
      <c r="Z736" s="167"/>
      <c r="AA736" s="172"/>
      <c r="AT736" s="173" t="s">
        <v>269</v>
      </c>
      <c r="AU736" s="173" t="s">
        <v>90</v>
      </c>
      <c r="AV736" s="165" t="s">
        <v>90</v>
      </c>
      <c r="AW736" s="165" t="s">
        <v>32</v>
      </c>
      <c r="AX736" s="165" t="s">
        <v>83</v>
      </c>
      <c r="AY736" s="173" t="s">
        <v>148</v>
      </c>
    </row>
    <row r="737" spans="2:65" s="23" customFormat="1" ht="36" customHeight="1">
      <c r="B737" s="146"/>
      <c r="C737" s="147" t="s">
        <v>1108</v>
      </c>
      <c r="D737" s="147" t="s">
        <v>149</v>
      </c>
      <c r="E737" s="148" t="s">
        <v>1109</v>
      </c>
      <c r="F737" s="291" t="s">
        <v>1110</v>
      </c>
      <c r="G737" s="291"/>
      <c r="H737" s="291"/>
      <c r="I737" s="291"/>
      <c r="J737" s="149" t="s">
        <v>172</v>
      </c>
      <c r="K737" s="150">
        <v>185.32</v>
      </c>
      <c r="L737" s="292"/>
      <c r="M737" s="292"/>
      <c r="N737" s="292">
        <f>ROUND(L737*K737,2)</f>
        <v>0</v>
      </c>
      <c r="O737" s="292"/>
      <c r="P737" s="292"/>
      <c r="Q737" s="292"/>
      <c r="R737" s="151"/>
      <c r="T737" s="152"/>
      <c r="U737" s="34" t="s">
        <v>40</v>
      </c>
      <c r="V737" s="153">
        <v>0.06</v>
      </c>
      <c r="W737" s="153">
        <f>V737*K737</f>
        <v>11.1192</v>
      </c>
      <c r="X737" s="153">
        <v>0</v>
      </c>
      <c r="Y737" s="153">
        <f>X737*K737</f>
        <v>0</v>
      </c>
      <c r="Z737" s="153">
        <v>0</v>
      </c>
      <c r="AA737" s="154">
        <f>Z737*K737</f>
        <v>0</v>
      </c>
      <c r="AR737" s="9" t="s">
        <v>337</v>
      </c>
      <c r="AT737" s="9" t="s">
        <v>149</v>
      </c>
      <c r="AU737" s="9" t="s">
        <v>90</v>
      </c>
      <c r="AY737" s="9" t="s">
        <v>148</v>
      </c>
      <c r="BE737" s="155">
        <f>IF(U737="základní",N737,0)</f>
        <v>0</v>
      </c>
      <c r="BF737" s="155">
        <f>IF(U737="snížená",N737,0)</f>
        <v>0</v>
      </c>
      <c r="BG737" s="155">
        <f>IF(U737="zákl. přenesená",N737,0)</f>
        <v>0</v>
      </c>
      <c r="BH737" s="155">
        <f>IF(U737="sníž. přenesená",N737,0)</f>
        <v>0</v>
      </c>
      <c r="BI737" s="155">
        <f>IF(U737="nulová",N737,0)</f>
        <v>0</v>
      </c>
      <c r="BJ737" s="9" t="s">
        <v>83</v>
      </c>
      <c r="BK737" s="155">
        <f>ROUND(L737*K737,2)</f>
        <v>0</v>
      </c>
      <c r="BL737" s="9" t="s">
        <v>337</v>
      </c>
      <c r="BM737" s="9" t="s">
        <v>1111</v>
      </c>
    </row>
    <row r="738" spans="2:51" s="165" customFormat="1" ht="22.5" customHeight="1">
      <c r="B738" s="166"/>
      <c r="C738" s="167"/>
      <c r="D738" s="167"/>
      <c r="E738" s="168"/>
      <c r="F738" s="300" t="s">
        <v>1112</v>
      </c>
      <c r="G738" s="300"/>
      <c r="H738" s="300"/>
      <c r="I738" s="300"/>
      <c r="J738" s="167"/>
      <c r="K738" s="169">
        <v>162.7</v>
      </c>
      <c r="L738" s="167"/>
      <c r="M738" s="167"/>
      <c r="N738" s="167"/>
      <c r="O738" s="167"/>
      <c r="P738" s="167"/>
      <c r="Q738" s="167"/>
      <c r="R738" s="170"/>
      <c r="T738" s="171"/>
      <c r="U738" s="167"/>
      <c r="V738" s="167"/>
      <c r="W738" s="167"/>
      <c r="X738" s="167"/>
      <c r="Y738" s="167"/>
      <c r="Z738" s="167"/>
      <c r="AA738" s="172"/>
      <c r="AT738" s="173" t="s">
        <v>269</v>
      </c>
      <c r="AU738" s="173" t="s">
        <v>90</v>
      </c>
      <c r="AV738" s="165" t="s">
        <v>90</v>
      </c>
      <c r="AW738" s="165" t="s">
        <v>32</v>
      </c>
      <c r="AX738" s="165" t="s">
        <v>75</v>
      </c>
      <c r="AY738" s="173" t="s">
        <v>148</v>
      </c>
    </row>
    <row r="739" spans="2:51" s="165" customFormat="1" ht="22.5" customHeight="1">
      <c r="B739" s="166"/>
      <c r="C739" s="167"/>
      <c r="D739" s="167"/>
      <c r="E739" s="168"/>
      <c r="F739" s="296" t="s">
        <v>174</v>
      </c>
      <c r="G739" s="296"/>
      <c r="H739" s="296"/>
      <c r="I739" s="296"/>
      <c r="J739" s="167"/>
      <c r="K739" s="169">
        <v>22.62</v>
      </c>
      <c r="L739" s="167"/>
      <c r="M739" s="167"/>
      <c r="N739" s="167"/>
      <c r="O739" s="167"/>
      <c r="P739" s="167"/>
      <c r="Q739" s="167"/>
      <c r="R739" s="170"/>
      <c r="T739" s="171"/>
      <c r="U739" s="167"/>
      <c r="V739" s="167"/>
      <c r="W739" s="167"/>
      <c r="X739" s="167"/>
      <c r="Y739" s="167"/>
      <c r="Z739" s="167"/>
      <c r="AA739" s="172"/>
      <c r="AT739" s="173" t="s">
        <v>269</v>
      </c>
      <c r="AU739" s="173" t="s">
        <v>90</v>
      </c>
      <c r="AV739" s="165" t="s">
        <v>90</v>
      </c>
      <c r="AW739" s="165" t="s">
        <v>32</v>
      </c>
      <c r="AX739" s="165" t="s">
        <v>75</v>
      </c>
      <c r="AY739" s="173" t="s">
        <v>148</v>
      </c>
    </row>
    <row r="740" spans="2:51" s="183" customFormat="1" ht="22.5" customHeight="1">
      <c r="B740" s="184"/>
      <c r="C740" s="185"/>
      <c r="D740" s="185"/>
      <c r="E740" s="186"/>
      <c r="F740" s="299" t="s">
        <v>281</v>
      </c>
      <c r="G740" s="299"/>
      <c r="H740" s="299"/>
      <c r="I740" s="299"/>
      <c r="J740" s="185"/>
      <c r="K740" s="187">
        <v>185.32</v>
      </c>
      <c r="L740" s="185"/>
      <c r="M740" s="185"/>
      <c r="N740" s="185"/>
      <c r="O740" s="185"/>
      <c r="P740" s="185"/>
      <c r="Q740" s="185"/>
      <c r="R740" s="188"/>
      <c r="T740" s="189"/>
      <c r="U740" s="185"/>
      <c r="V740" s="185"/>
      <c r="W740" s="185"/>
      <c r="X740" s="185"/>
      <c r="Y740" s="185"/>
      <c r="Z740" s="185"/>
      <c r="AA740" s="190"/>
      <c r="AT740" s="191" t="s">
        <v>269</v>
      </c>
      <c r="AU740" s="191" t="s">
        <v>90</v>
      </c>
      <c r="AV740" s="183" t="s">
        <v>147</v>
      </c>
      <c r="AW740" s="183" t="s">
        <v>32</v>
      </c>
      <c r="AX740" s="183" t="s">
        <v>83</v>
      </c>
      <c r="AY740" s="191" t="s">
        <v>148</v>
      </c>
    </row>
    <row r="741" spans="2:65" s="23" customFormat="1" ht="31.5" customHeight="1">
      <c r="B741" s="146"/>
      <c r="C741" s="192" t="s">
        <v>1113</v>
      </c>
      <c r="D741" s="192" t="s">
        <v>631</v>
      </c>
      <c r="E741" s="193" t="s">
        <v>1114</v>
      </c>
      <c r="F741" s="302" t="s">
        <v>1115</v>
      </c>
      <c r="G741" s="302"/>
      <c r="H741" s="302"/>
      <c r="I741" s="302"/>
      <c r="J741" s="194" t="s">
        <v>172</v>
      </c>
      <c r="K741" s="195">
        <v>88.638</v>
      </c>
      <c r="L741" s="303"/>
      <c r="M741" s="303"/>
      <c r="N741" s="303">
        <f>ROUND(L741*K741,2)</f>
        <v>0</v>
      </c>
      <c r="O741" s="303"/>
      <c r="P741" s="303"/>
      <c r="Q741" s="303"/>
      <c r="R741" s="151"/>
      <c r="T741" s="152"/>
      <c r="U741" s="34" t="s">
        <v>40</v>
      </c>
      <c r="V741" s="153">
        <v>0</v>
      </c>
      <c r="W741" s="153">
        <f>V741*K741</f>
        <v>0</v>
      </c>
      <c r="X741" s="153">
        <v>0.00082</v>
      </c>
      <c r="Y741" s="153">
        <f>X741*K741</f>
        <v>0.07268316</v>
      </c>
      <c r="Z741" s="153">
        <v>0</v>
      </c>
      <c r="AA741" s="154">
        <f>Z741*K741</f>
        <v>0</v>
      </c>
      <c r="AR741" s="9" t="s">
        <v>454</v>
      </c>
      <c r="AT741" s="9" t="s">
        <v>631</v>
      </c>
      <c r="AU741" s="9" t="s">
        <v>90</v>
      </c>
      <c r="AY741" s="9" t="s">
        <v>148</v>
      </c>
      <c r="BE741" s="155">
        <f>IF(U741="základní",N741,0)</f>
        <v>0</v>
      </c>
      <c r="BF741" s="155">
        <f>IF(U741="snížená",N741,0)</f>
        <v>0</v>
      </c>
      <c r="BG741" s="155">
        <f>IF(U741="zákl. přenesená",N741,0)</f>
        <v>0</v>
      </c>
      <c r="BH741" s="155">
        <f>IF(U741="sníž. přenesená",N741,0)</f>
        <v>0</v>
      </c>
      <c r="BI741" s="155">
        <f>IF(U741="nulová",N741,0)</f>
        <v>0</v>
      </c>
      <c r="BJ741" s="9" t="s">
        <v>83</v>
      </c>
      <c r="BK741" s="155">
        <f>ROUND(L741*K741,2)</f>
        <v>0</v>
      </c>
      <c r="BL741" s="9" t="s">
        <v>337</v>
      </c>
      <c r="BM741" s="9" t="s">
        <v>1116</v>
      </c>
    </row>
    <row r="742" spans="2:51" s="165" customFormat="1" ht="22.5" customHeight="1">
      <c r="B742" s="166"/>
      <c r="C742" s="167"/>
      <c r="D742" s="167"/>
      <c r="E742" s="168"/>
      <c r="F742" s="300" t="s">
        <v>1117</v>
      </c>
      <c r="G742" s="300"/>
      <c r="H742" s="300"/>
      <c r="I742" s="300"/>
      <c r="J742" s="167"/>
      <c r="K742" s="169">
        <v>88.638</v>
      </c>
      <c r="L742" s="167"/>
      <c r="M742" s="167"/>
      <c r="N742" s="167"/>
      <c r="O742" s="167"/>
      <c r="P742" s="167"/>
      <c r="Q742" s="167"/>
      <c r="R742" s="170"/>
      <c r="T742" s="171"/>
      <c r="U742" s="167"/>
      <c r="V742" s="167"/>
      <c r="W742" s="167"/>
      <c r="X742" s="167"/>
      <c r="Y742" s="167"/>
      <c r="Z742" s="167"/>
      <c r="AA742" s="172"/>
      <c r="AT742" s="173" t="s">
        <v>269</v>
      </c>
      <c r="AU742" s="173" t="s">
        <v>90</v>
      </c>
      <c r="AV742" s="165" t="s">
        <v>90</v>
      </c>
      <c r="AW742" s="165" t="s">
        <v>32</v>
      </c>
      <c r="AX742" s="165" t="s">
        <v>83</v>
      </c>
      <c r="AY742" s="173" t="s">
        <v>148</v>
      </c>
    </row>
    <row r="743" spans="2:65" s="23" customFormat="1" ht="27" customHeight="1">
      <c r="B743" s="146"/>
      <c r="C743" s="192" t="s">
        <v>1118</v>
      </c>
      <c r="D743" s="192" t="s">
        <v>631</v>
      </c>
      <c r="E743" s="193" t="s">
        <v>1119</v>
      </c>
      <c r="F743" s="302" t="s">
        <v>1120</v>
      </c>
      <c r="G743" s="302"/>
      <c r="H743" s="302"/>
      <c r="I743" s="302"/>
      <c r="J743" s="194" t="s">
        <v>172</v>
      </c>
      <c r="K743" s="195">
        <v>77.316</v>
      </c>
      <c r="L743" s="303"/>
      <c r="M743" s="303"/>
      <c r="N743" s="303">
        <f>ROUND(L743*K743,2)</f>
        <v>0</v>
      </c>
      <c r="O743" s="303"/>
      <c r="P743" s="303"/>
      <c r="Q743" s="303"/>
      <c r="R743" s="151"/>
      <c r="T743" s="152"/>
      <c r="U743" s="34" t="s">
        <v>40</v>
      </c>
      <c r="V743" s="153">
        <v>0</v>
      </c>
      <c r="W743" s="153">
        <f>V743*K743</f>
        <v>0</v>
      </c>
      <c r="X743" s="153">
        <v>0.0016899999999999999</v>
      </c>
      <c r="Y743" s="153">
        <f>X743*K743</f>
        <v>0.13066403999999998</v>
      </c>
      <c r="Z743" s="153">
        <v>0</v>
      </c>
      <c r="AA743" s="154">
        <f>Z743*K743</f>
        <v>0</v>
      </c>
      <c r="AR743" s="9" t="s">
        <v>454</v>
      </c>
      <c r="AT743" s="9" t="s">
        <v>631</v>
      </c>
      <c r="AU743" s="9" t="s">
        <v>90</v>
      </c>
      <c r="AY743" s="9" t="s">
        <v>148</v>
      </c>
      <c r="BE743" s="155">
        <f>IF(U743="základní",N743,0)</f>
        <v>0</v>
      </c>
      <c r="BF743" s="155">
        <f>IF(U743="snížená",N743,0)</f>
        <v>0</v>
      </c>
      <c r="BG743" s="155">
        <f>IF(U743="zákl. přenesená",N743,0)</f>
        <v>0</v>
      </c>
      <c r="BH743" s="155">
        <f>IF(U743="sníž. přenesená",N743,0)</f>
        <v>0</v>
      </c>
      <c r="BI743" s="155">
        <f>IF(U743="nulová",N743,0)</f>
        <v>0</v>
      </c>
      <c r="BJ743" s="9" t="s">
        <v>83</v>
      </c>
      <c r="BK743" s="155">
        <f>ROUND(L743*K743,2)</f>
        <v>0</v>
      </c>
      <c r="BL743" s="9" t="s">
        <v>337</v>
      </c>
      <c r="BM743" s="9" t="s">
        <v>1121</v>
      </c>
    </row>
    <row r="744" spans="2:51" s="165" customFormat="1" ht="22.5" customHeight="1">
      <c r="B744" s="166"/>
      <c r="C744" s="167"/>
      <c r="D744" s="167"/>
      <c r="E744" s="168"/>
      <c r="F744" s="300" t="s">
        <v>1122</v>
      </c>
      <c r="G744" s="300"/>
      <c r="H744" s="300"/>
      <c r="I744" s="300"/>
      <c r="J744" s="167"/>
      <c r="K744" s="169">
        <v>77.316</v>
      </c>
      <c r="L744" s="167"/>
      <c r="M744" s="167"/>
      <c r="N744" s="167"/>
      <c r="O744" s="167"/>
      <c r="P744" s="167"/>
      <c r="Q744" s="167"/>
      <c r="R744" s="170"/>
      <c r="T744" s="171"/>
      <c r="U744" s="167"/>
      <c r="V744" s="167"/>
      <c r="W744" s="167"/>
      <c r="X744" s="167"/>
      <c r="Y744" s="167"/>
      <c r="Z744" s="167"/>
      <c r="AA744" s="172"/>
      <c r="AT744" s="173" t="s">
        <v>269</v>
      </c>
      <c r="AU744" s="173" t="s">
        <v>90</v>
      </c>
      <c r="AV744" s="165" t="s">
        <v>90</v>
      </c>
      <c r="AW744" s="165" t="s">
        <v>32</v>
      </c>
      <c r="AX744" s="165" t="s">
        <v>83</v>
      </c>
      <c r="AY744" s="173" t="s">
        <v>148</v>
      </c>
    </row>
    <row r="745" spans="2:65" s="23" customFormat="1" ht="22.5" customHeight="1">
      <c r="B745" s="146"/>
      <c r="C745" s="192" t="s">
        <v>1123</v>
      </c>
      <c r="D745" s="192" t="s">
        <v>631</v>
      </c>
      <c r="E745" s="193" t="s">
        <v>1124</v>
      </c>
      <c r="F745" s="302" t="s">
        <v>1125</v>
      </c>
      <c r="G745" s="302"/>
      <c r="H745" s="302"/>
      <c r="I745" s="302"/>
      <c r="J745" s="194" t="s">
        <v>172</v>
      </c>
      <c r="K745" s="195">
        <v>23.072</v>
      </c>
      <c r="L745" s="303"/>
      <c r="M745" s="303"/>
      <c r="N745" s="303">
        <f>ROUND(L745*K745,2)</f>
        <v>0</v>
      </c>
      <c r="O745" s="303"/>
      <c r="P745" s="303"/>
      <c r="Q745" s="303"/>
      <c r="R745" s="151"/>
      <c r="T745" s="152"/>
      <c r="U745" s="34" t="s">
        <v>40</v>
      </c>
      <c r="V745" s="153">
        <v>0</v>
      </c>
      <c r="W745" s="153">
        <f>V745*K745</f>
        <v>0</v>
      </c>
      <c r="X745" s="153">
        <v>0.002</v>
      </c>
      <c r="Y745" s="153">
        <f>X745*K745</f>
        <v>0.046144</v>
      </c>
      <c r="Z745" s="153">
        <v>0</v>
      </c>
      <c r="AA745" s="154">
        <f>Z745*K745</f>
        <v>0</v>
      </c>
      <c r="AR745" s="9" t="s">
        <v>454</v>
      </c>
      <c r="AT745" s="9" t="s">
        <v>631</v>
      </c>
      <c r="AU745" s="9" t="s">
        <v>90</v>
      </c>
      <c r="AY745" s="9" t="s">
        <v>148</v>
      </c>
      <c r="BE745" s="155">
        <f>IF(U745="základní",N745,0)</f>
        <v>0</v>
      </c>
      <c r="BF745" s="155">
        <f>IF(U745="snížená",N745,0)</f>
        <v>0</v>
      </c>
      <c r="BG745" s="155">
        <f>IF(U745="zákl. přenesená",N745,0)</f>
        <v>0</v>
      </c>
      <c r="BH745" s="155">
        <f>IF(U745="sníž. přenesená",N745,0)</f>
        <v>0</v>
      </c>
      <c r="BI745" s="155">
        <f>IF(U745="nulová",N745,0)</f>
        <v>0</v>
      </c>
      <c r="BJ745" s="9" t="s">
        <v>83</v>
      </c>
      <c r="BK745" s="155">
        <f>ROUND(L745*K745,2)</f>
        <v>0</v>
      </c>
      <c r="BL745" s="9" t="s">
        <v>337</v>
      </c>
      <c r="BM745" s="9" t="s">
        <v>1126</v>
      </c>
    </row>
    <row r="746" spans="2:47" s="23" customFormat="1" ht="22.5" customHeight="1">
      <c r="B746" s="24"/>
      <c r="C746" s="25"/>
      <c r="D746" s="25"/>
      <c r="E746" s="25"/>
      <c r="F746" s="294" t="s">
        <v>1127</v>
      </c>
      <c r="G746" s="294"/>
      <c r="H746" s="294"/>
      <c r="I746" s="294"/>
      <c r="J746" s="25"/>
      <c r="K746" s="25"/>
      <c r="L746" s="25"/>
      <c r="M746" s="25"/>
      <c r="N746" s="25"/>
      <c r="O746" s="25"/>
      <c r="P746" s="25"/>
      <c r="Q746" s="25"/>
      <c r="R746" s="26"/>
      <c r="T746" s="196"/>
      <c r="U746" s="25"/>
      <c r="V746" s="25"/>
      <c r="W746" s="25"/>
      <c r="X746" s="25"/>
      <c r="Y746" s="25"/>
      <c r="Z746" s="25"/>
      <c r="AA746" s="66"/>
      <c r="AT746" s="9" t="s">
        <v>169</v>
      </c>
      <c r="AU746" s="9" t="s">
        <v>90</v>
      </c>
    </row>
    <row r="747" spans="2:51" s="165" customFormat="1" ht="22.5" customHeight="1">
      <c r="B747" s="166"/>
      <c r="C747" s="167"/>
      <c r="D747" s="167"/>
      <c r="E747" s="168"/>
      <c r="F747" s="296" t="s">
        <v>636</v>
      </c>
      <c r="G747" s="296"/>
      <c r="H747" s="296"/>
      <c r="I747" s="296"/>
      <c r="J747" s="167"/>
      <c r="K747" s="169">
        <v>23.072</v>
      </c>
      <c r="L747" s="167"/>
      <c r="M747" s="167"/>
      <c r="N747" s="167"/>
      <c r="O747" s="167"/>
      <c r="P747" s="167"/>
      <c r="Q747" s="167"/>
      <c r="R747" s="170"/>
      <c r="T747" s="171"/>
      <c r="U747" s="167"/>
      <c r="V747" s="167"/>
      <c r="W747" s="167"/>
      <c r="X747" s="167"/>
      <c r="Y747" s="167"/>
      <c r="Z747" s="167"/>
      <c r="AA747" s="172"/>
      <c r="AT747" s="173" t="s">
        <v>269</v>
      </c>
      <c r="AU747" s="173" t="s">
        <v>90</v>
      </c>
      <c r="AV747" s="165" t="s">
        <v>90</v>
      </c>
      <c r="AW747" s="165" t="s">
        <v>32</v>
      </c>
      <c r="AX747" s="165" t="s">
        <v>83</v>
      </c>
      <c r="AY747" s="173" t="s">
        <v>148</v>
      </c>
    </row>
    <row r="748" spans="2:65" s="23" customFormat="1" ht="39.75" customHeight="1">
      <c r="B748" s="146"/>
      <c r="C748" s="147" t="s">
        <v>1128</v>
      </c>
      <c r="D748" s="147" t="s">
        <v>149</v>
      </c>
      <c r="E748" s="148" t="s">
        <v>1129</v>
      </c>
      <c r="F748" s="291" t="s">
        <v>1130</v>
      </c>
      <c r="G748" s="291"/>
      <c r="H748" s="291"/>
      <c r="I748" s="291"/>
      <c r="J748" s="149" t="s">
        <v>172</v>
      </c>
      <c r="K748" s="150">
        <v>34.7</v>
      </c>
      <c r="L748" s="292"/>
      <c r="M748" s="292"/>
      <c r="N748" s="292">
        <f>ROUND(L748*K748,2)</f>
        <v>0</v>
      </c>
      <c r="O748" s="292"/>
      <c r="P748" s="292"/>
      <c r="Q748" s="292"/>
      <c r="R748" s="151"/>
      <c r="T748" s="152"/>
      <c r="U748" s="34" t="s">
        <v>40</v>
      </c>
      <c r="V748" s="153">
        <v>0.21100000000000002</v>
      </c>
      <c r="W748" s="153">
        <f>V748*K748</f>
        <v>7.321700000000002</v>
      </c>
      <c r="X748" s="153">
        <v>0.006</v>
      </c>
      <c r="Y748" s="153">
        <f>X748*K748</f>
        <v>0.20820000000000002</v>
      </c>
      <c r="Z748" s="153">
        <v>0</v>
      </c>
      <c r="AA748" s="154">
        <f>Z748*K748</f>
        <v>0</v>
      </c>
      <c r="AR748" s="9" t="s">
        <v>337</v>
      </c>
      <c r="AT748" s="9" t="s">
        <v>149</v>
      </c>
      <c r="AU748" s="9" t="s">
        <v>90</v>
      </c>
      <c r="AY748" s="9" t="s">
        <v>148</v>
      </c>
      <c r="BE748" s="155">
        <f>IF(U748="základní",N748,0)</f>
        <v>0</v>
      </c>
      <c r="BF748" s="155">
        <f>IF(U748="snížená",N748,0)</f>
        <v>0</v>
      </c>
      <c r="BG748" s="155">
        <f>IF(U748="zákl. přenesená",N748,0)</f>
        <v>0</v>
      </c>
      <c r="BH748" s="155">
        <f>IF(U748="sníž. přenesená",N748,0)</f>
        <v>0</v>
      </c>
      <c r="BI748" s="155">
        <f>IF(U748="nulová",N748,0)</f>
        <v>0</v>
      </c>
      <c r="BJ748" s="9" t="s">
        <v>83</v>
      </c>
      <c r="BK748" s="155">
        <f>ROUND(L748*K748,2)</f>
        <v>0</v>
      </c>
      <c r="BL748" s="9" t="s">
        <v>337</v>
      </c>
      <c r="BM748" s="9" t="s">
        <v>1131</v>
      </c>
    </row>
    <row r="749" spans="2:51" s="157" customFormat="1" ht="22.5" customHeight="1">
      <c r="B749" s="158"/>
      <c r="C749" s="159"/>
      <c r="D749" s="159"/>
      <c r="E749" s="160"/>
      <c r="F749" s="295" t="s">
        <v>1132</v>
      </c>
      <c r="G749" s="295"/>
      <c r="H749" s="295"/>
      <c r="I749" s="295"/>
      <c r="J749" s="159"/>
      <c r="K749" s="160"/>
      <c r="L749" s="159"/>
      <c r="M749" s="159"/>
      <c r="N749" s="159"/>
      <c r="O749" s="159"/>
      <c r="P749" s="159"/>
      <c r="Q749" s="159"/>
      <c r="R749" s="161"/>
      <c r="T749" s="162"/>
      <c r="U749" s="159"/>
      <c r="V749" s="159"/>
      <c r="W749" s="159"/>
      <c r="X749" s="159"/>
      <c r="Y749" s="159"/>
      <c r="Z749" s="159"/>
      <c r="AA749" s="163"/>
      <c r="AT749" s="164" t="s">
        <v>269</v>
      </c>
      <c r="AU749" s="164" t="s">
        <v>90</v>
      </c>
      <c r="AV749" s="157" t="s">
        <v>83</v>
      </c>
      <c r="AW749" s="157" t="s">
        <v>32</v>
      </c>
      <c r="AX749" s="157" t="s">
        <v>75</v>
      </c>
      <c r="AY749" s="164" t="s">
        <v>148</v>
      </c>
    </row>
    <row r="750" spans="2:51" s="165" customFormat="1" ht="22.5" customHeight="1">
      <c r="B750" s="166"/>
      <c r="C750" s="167"/>
      <c r="D750" s="167"/>
      <c r="E750" s="168"/>
      <c r="F750" s="296" t="s">
        <v>1133</v>
      </c>
      <c r="G750" s="296"/>
      <c r="H750" s="296"/>
      <c r="I750" s="296"/>
      <c r="J750" s="167"/>
      <c r="K750" s="169">
        <v>34.7</v>
      </c>
      <c r="L750" s="167"/>
      <c r="M750" s="167"/>
      <c r="N750" s="167"/>
      <c r="O750" s="167"/>
      <c r="P750" s="167"/>
      <c r="Q750" s="167"/>
      <c r="R750" s="170"/>
      <c r="T750" s="171"/>
      <c r="U750" s="167"/>
      <c r="V750" s="167"/>
      <c r="W750" s="167"/>
      <c r="X750" s="167"/>
      <c r="Y750" s="167"/>
      <c r="Z750" s="167"/>
      <c r="AA750" s="172"/>
      <c r="AT750" s="173" t="s">
        <v>269</v>
      </c>
      <c r="AU750" s="173" t="s">
        <v>90</v>
      </c>
      <c r="AV750" s="165" t="s">
        <v>90</v>
      </c>
      <c r="AW750" s="165" t="s">
        <v>32</v>
      </c>
      <c r="AX750" s="165" t="s">
        <v>75</v>
      </c>
      <c r="AY750" s="173" t="s">
        <v>148</v>
      </c>
    </row>
    <row r="751" spans="2:51" s="183" customFormat="1" ht="22.5" customHeight="1">
      <c r="B751" s="184"/>
      <c r="C751" s="185"/>
      <c r="D751" s="185"/>
      <c r="E751" s="186" t="s">
        <v>192</v>
      </c>
      <c r="F751" s="299" t="s">
        <v>281</v>
      </c>
      <c r="G751" s="299"/>
      <c r="H751" s="299"/>
      <c r="I751" s="299"/>
      <c r="J751" s="185"/>
      <c r="K751" s="187">
        <v>34.7</v>
      </c>
      <c r="L751" s="185"/>
      <c r="M751" s="185"/>
      <c r="N751" s="185"/>
      <c r="O751" s="185"/>
      <c r="P751" s="185"/>
      <c r="Q751" s="185"/>
      <c r="R751" s="188"/>
      <c r="T751" s="189"/>
      <c r="U751" s="185"/>
      <c r="V751" s="185"/>
      <c r="W751" s="185"/>
      <c r="X751" s="185"/>
      <c r="Y751" s="185"/>
      <c r="Z751" s="185"/>
      <c r="AA751" s="190"/>
      <c r="AT751" s="191" t="s">
        <v>269</v>
      </c>
      <c r="AU751" s="191" t="s">
        <v>90</v>
      </c>
      <c r="AV751" s="183" t="s">
        <v>147</v>
      </c>
      <c r="AW751" s="183" t="s">
        <v>32</v>
      </c>
      <c r="AX751" s="183" t="s">
        <v>83</v>
      </c>
      <c r="AY751" s="191" t="s">
        <v>148</v>
      </c>
    </row>
    <row r="752" spans="2:65" s="23" customFormat="1" ht="22.5" customHeight="1">
      <c r="B752" s="146"/>
      <c r="C752" s="192" t="s">
        <v>1134</v>
      </c>
      <c r="D752" s="192" t="s">
        <v>631</v>
      </c>
      <c r="E752" s="193" t="s">
        <v>1135</v>
      </c>
      <c r="F752" s="302" t="s">
        <v>1136</v>
      </c>
      <c r="G752" s="302"/>
      <c r="H752" s="302"/>
      <c r="I752" s="302"/>
      <c r="J752" s="194" t="s">
        <v>172</v>
      </c>
      <c r="K752" s="195">
        <v>35.394</v>
      </c>
      <c r="L752" s="303"/>
      <c r="M752" s="303"/>
      <c r="N752" s="303">
        <f>ROUND(L752*K752,2)</f>
        <v>0</v>
      </c>
      <c r="O752" s="303"/>
      <c r="P752" s="303"/>
      <c r="Q752" s="303"/>
      <c r="R752" s="151"/>
      <c r="T752" s="152"/>
      <c r="U752" s="34" t="s">
        <v>40</v>
      </c>
      <c r="V752" s="153">
        <v>0</v>
      </c>
      <c r="W752" s="153">
        <f>V752*K752</f>
        <v>0</v>
      </c>
      <c r="X752" s="153">
        <v>0.0018000000000000002</v>
      </c>
      <c r="Y752" s="153">
        <f>X752*K752</f>
        <v>0.06370920000000001</v>
      </c>
      <c r="Z752" s="153">
        <v>0</v>
      </c>
      <c r="AA752" s="154">
        <f>Z752*K752</f>
        <v>0</v>
      </c>
      <c r="AR752" s="9" t="s">
        <v>454</v>
      </c>
      <c r="AT752" s="9" t="s">
        <v>631</v>
      </c>
      <c r="AU752" s="9" t="s">
        <v>90</v>
      </c>
      <c r="AY752" s="9" t="s">
        <v>148</v>
      </c>
      <c r="BE752" s="155">
        <f>IF(U752="základní",N752,0)</f>
        <v>0</v>
      </c>
      <c r="BF752" s="155">
        <f>IF(U752="snížená",N752,0)</f>
        <v>0</v>
      </c>
      <c r="BG752" s="155">
        <f>IF(U752="zákl. přenesená",N752,0)</f>
        <v>0</v>
      </c>
      <c r="BH752" s="155">
        <f>IF(U752="sníž. přenesená",N752,0)</f>
        <v>0</v>
      </c>
      <c r="BI752" s="155">
        <f>IF(U752="nulová",N752,0)</f>
        <v>0</v>
      </c>
      <c r="BJ752" s="9" t="s">
        <v>83</v>
      </c>
      <c r="BK752" s="155">
        <f>ROUND(L752*K752,2)</f>
        <v>0</v>
      </c>
      <c r="BL752" s="9" t="s">
        <v>337</v>
      </c>
      <c r="BM752" s="9" t="s">
        <v>1137</v>
      </c>
    </row>
    <row r="753" spans="2:47" s="23" customFormat="1" ht="22.5" customHeight="1">
      <c r="B753" s="24"/>
      <c r="C753" s="25"/>
      <c r="D753" s="25"/>
      <c r="E753" s="25"/>
      <c r="F753" s="294" t="s">
        <v>1127</v>
      </c>
      <c r="G753" s="294"/>
      <c r="H753" s="294"/>
      <c r="I753" s="294"/>
      <c r="J753" s="25"/>
      <c r="K753" s="25"/>
      <c r="L753" s="25"/>
      <c r="M753" s="25"/>
      <c r="N753" s="25"/>
      <c r="O753" s="25"/>
      <c r="P753" s="25"/>
      <c r="Q753" s="25"/>
      <c r="R753" s="26"/>
      <c r="T753" s="196"/>
      <c r="U753" s="25"/>
      <c r="V753" s="25"/>
      <c r="W753" s="25"/>
      <c r="X753" s="25"/>
      <c r="Y753" s="25"/>
      <c r="Z753" s="25"/>
      <c r="AA753" s="66"/>
      <c r="AT753" s="9" t="s">
        <v>169</v>
      </c>
      <c r="AU753" s="9" t="s">
        <v>90</v>
      </c>
    </row>
    <row r="754" spans="2:51" s="165" customFormat="1" ht="22.5" customHeight="1">
      <c r="B754" s="166"/>
      <c r="C754" s="167"/>
      <c r="D754" s="167"/>
      <c r="E754" s="168"/>
      <c r="F754" s="296" t="s">
        <v>1138</v>
      </c>
      <c r="G754" s="296"/>
      <c r="H754" s="296"/>
      <c r="I754" s="296"/>
      <c r="J754" s="167"/>
      <c r="K754" s="169">
        <v>35.394</v>
      </c>
      <c r="L754" s="167"/>
      <c r="M754" s="167"/>
      <c r="N754" s="167"/>
      <c r="O754" s="167"/>
      <c r="P754" s="167"/>
      <c r="Q754" s="167"/>
      <c r="R754" s="170"/>
      <c r="T754" s="171"/>
      <c r="U754" s="167"/>
      <c r="V754" s="167"/>
      <c r="W754" s="167"/>
      <c r="X754" s="167"/>
      <c r="Y754" s="167"/>
      <c r="Z754" s="167"/>
      <c r="AA754" s="172"/>
      <c r="AT754" s="173" t="s">
        <v>269</v>
      </c>
      <c r="AU754" s="173" t="s">
        <v>90</v>
      </c>
      <c r="AV754" s="165" t="s">
        <v>90</v>
      </c>
      <c r="AW754" s="165" t="s">
        <v>32</v>
      </c>
      <c r="AX754" s="165" t="s">
        <v>83</v>
      </c>
      <c r="AY754" s="173" t="s">
        <v>148</v>
      </c>
    </row>
    <row r="755" spans="2:65" s="23" customFormat="1" ht="44.25" customHeight="1">
      <c r="B755" s="146"/>
      <c r="C755" s="147" t="s">
        <v>1139</v>
      </c>
      <c r="D755" s="147" t="s">
        <v>149</v>
      </c>
      <c r="E755" s="148" t="s">
        <v>1140</v>
      </c>
      <c r="F755" s="291" t="s">
        <v>1141</v>
      </c>
      <c r="G755" s="291"/>
      <c r="H755" s="291"/>
      <c r="I755" s="291"/>
      <c r="J755" s="149" t="s">
        <v>172</v>
      </c>
      <c r="K755" s="150">
        <v>32.988</v>
      </c>
      <c r="L755" s="292"/>
      <c r="M755" s="292"/>
      <c r="N755" s="292">
        <f>ROUND(L755*K755,2)</f>
        <v>0</v>
      </c>
      <c r="O755" s="292"/>
      <c r="P755" s="292"/>
      <c r="Q755" s="292"/>
      <c r="R755" s="151"/>
      <c r="T755" s="152"/>
      <c r="U755" s="34" t="s">
        <v>40</v>
      </c>
      <c r="V755" s="153">
        <v>0.10200000000000001</v>
      </c>
      <c r="W755" s="153">
        <f>V755*K755</f>
        <v>3.364776</v>
      </c>
      <c r="X755" s="153">
        <v>0</v>
      </c>
      <c r="Y755" s="153">
        <f>X755*K755</f>
        <v>0</v>
      </c>
      <c r="Z755" s="153">
        <v>0</v>
      </c>
      <c r="AA755" s="154">
        <f>Z755*K755</f>
        <v>0</v>
      </c>
      <c r="AR755" s="9" t="s">
        <v>337</v>
      </c>
      <c r="AT755" s="9" t="s">
        <v>149</v>
      </c>
      <c r="AU755" s="9" t="s">
        <v>90</v>
      </c>
      <c r="AY755" s="9" t="s">
        <v>148</v>
      </c>
      <c r="BE755" s="155">
        <f>IF(U755="základní",N755,0)</f>
        <v>0</v>
      </c>
      <c r="BF755" s="155">
        <f>IF(U755="snížená",N755,0)</f>
        <v>0</v>
      </c>
      <c r="BG755" s="155">
        <f>IF(U755="zákl. přenesená",N755,0)</f>
        <v>0</v>
      </c>
      <c r="BH755" s="155">
        <f>IF(U755="sníž. přenesená",N755,0)</f>
        <v>0</v>
      </c>
      <c r="BI755" s="155">
        <f>IF(U755="nulová",N755,0)</f>
        <v>0</v>
      </c>
      <c r="BJ755" s="9" t="s">
        <v>83</v>
      </c>
      <c r="BK755" s="155">
        <f>ROUND(L755*K755,2)</f>
        <v>0</v>
      </c>
      <c r="BL755" s="9" t="s">
        <v>337</v>
      </c>
      <c r="BM755" s="9" t="s">
        <v>1142</v>
      </c>
    </row>
    <row r="756" spans="2:51" s="157" customFormat="1" ht="22.5" customHeight="1">
      <c r="B756" s="158"/>
      <c r="C756" s="159"/>
      <c r="D756" s="159"/>
      <c r="E756" s="160"/>
      <c r="F756" s="295" t="s">
        <v>1143</v>
      </c>
      <c r="G756" s="295"/>
      <c r="H756" s="295"/>
      <c r="I756" s="295"/>
      <c r="J756" s="159"/>
      <c r="K756" s="160"/>
      <c r="L756" s="159"/>
      <c r="M756" s="159"/>
      <c r="N756" s="159"/>
      <c r="O756" s="159"/>
      <c r="P756" s="159"/>
      <c r="Q756" s="159"/>
      <c r="R756" s="161"/>
      <c r="T756" s="162"/>
      <c r="U756" s="159"/>
      <c r="V756" s="159"/>
      <c r="W756" s="159"/>
      <c r="X756" s="159"/>
      <c r="Y756" s="159"/>
      <c r="Z756" s="159"/>
      <c r="AA756" s="163"/>
      <c r="AT756" s="164" t="s">
        <v>269</v>
      </c>
      <c r="AU756" s="164" t="s">
        <v>90</v>
      </c>
      <c r="AV756" s="157" t="s">
        <v>83</v>
      </c>
      <c r="AW756" s="157" t="s">
        <v>32</v>
      </c>
      <c r="AX756" s="157" t="s">
        <v>75</v>
      </c>
      <c r="AY756" s="164" t="s">
        <v>148</v>
      </c>
    </row>
    <row r="757" spans="2:51" s="165" customFormat="1" ht="22.5" customHeight="1">
      <c r="B757" s="166"/>
      <c r="C757" s="167"/>
      <c r="D757" s="167"/>
      <c r="E757" s="168"/>
      <c r="F757" s="296" t="s">
        <v>1144</v>
      </c>
      <c r="G757" s="296"/>
      <c r="H757" s="296"/>
      <c r="I757" s="296"/>
      <c r="J757" s="167"/>
      <c r="K757" s="169">
        <v>21.588</v>
      </c>
      <c r="L757" s="167"/>
      <c r="M757" s="167"/>
      <c r="N757" s="167"/>
      <c r="O757" s="167"/>
      <c r="P757" s="167"/>
      <c r="Q757" s="167"/>
      <c r="R757" s="170"/>
      <c r="T757" s="171"/>
      <c r="U757" s="167"/>
      <c r="V757" s="167"/>
      <c r="W757" s="167"/>
      <c r="X757" s="167"/>
      <c r="Y757" s="167"/>
      <c r="Z757" s="167"/>
      <c r="AA757" s="172"/>
      <c r="AT757" s="173" t="s">
        <v>269</v>
      </c>
      <c r="AU757" s="173" t="s">
        <v>90</v>
      </c>
      <c r="AV757" s="165" t="s">
        <v>90</v>
      </c>
      <c r="AW757" s="165" t="s">
        <v>32</v>
      </c>
      <c r="AX757" s="165" t="s">
        <v>75</v>
      </c>
      <c r="AY757" s="173" t="s">
        <v>148</v>
      </c>
    </row>
    <row r="758" spans="2:51" s="165" customFormat="1" ht="22.5" customHeight="1">
      <c r="B758" s="166"/>
      <c r="C758" s="167"/>
      <c r="D758" s="167"/>
      <c r="E758" s="168"/>
      <c r="F758" s="296" t="s">
        <v>1145</v>
      </c>
      <c r="G758" s="296"/>
      <c r="H758" s="296"/>
      <c r="I758" s="296"/>
      <c r="J758" s="167"/>
      <c r="K758" s="169">
        <v>11.4</v>
      </c>
      <c r="L758" s="167"/>
      <c r="M758" s="167"/>
      <c r="N758" s="167"/>
      <c r="O758" s="167"/>
      <c r="P758" s="167"/>
      <c r="Q758" s="167"/>
      <c r="R758" s="170"/>
      <c r="T758" s="171"/>
      <c r="U758" s="167"/>
      <c r="V758" s="167"/>
      <c r="W758" s="167"/>
      <c r="X758" s="167"/>
      <c r="Y758" s="167"/>
      <c r="Z758" s="167"/>
      <c r="AA758" s="172"/>
      <c r="AT758" s="173" t="s">
        <v>269</v>
      </c>
      <c r="AU758" s="173" t="s">
        <v>90</v>
      </c>
      <c r="AV758" s="165" t="s">
        <v>90</v>
      </c>
      <c r="AW758" s="165" t="s">
        <v>32</v>
      </c>
      <c r="AX758" s="165" t="s">
        <v>75</v>
      </c>
      <c r="AY758" s="173" t="s">
        <v>148</v>
      </c>
    </row>
    <row r="759" spans="2:51" s="183" customFormat="1" ht="22.5" customHeight="1">
      <c r="B759" s="184"/>
      <c r="C759" s="185"/>
      <c r="D759" s="185"/>
      <c r="E759" s="186"/>
      <c r="F759" s="299" t="s">
        <v>281</v>
      </c>
      <c r="G759" s="299"/>
      <c r="H759" s="299"/>
      <c r="I759" s="299"/>
      <c r="J759" s="185"/>
      <c r="K759" s="187">
        <v>32.988</v>
      </c>
      <c r="L759" s="185"/>
      <c r="M759" s="185"/>
      <c r="N759" s="185"/>
      <c r="O759" s="185"/>
      <c r="P759" s="185"/>
      <c r="Q759" s="185"/>
      <c r="R759" s="188"/>
      <c r="T759" s="189"/>
      <c r="U759" s="185"/>
      <c r="V759" s="185"/>
      <c r="W759" s="185"/>
      <c r="X759" s="185"/>
      <c r="Y759" s="185"/>
      <c r="Z759" s="185"/>
      <c r="AA759" s="190"/>
      <c r="AT759" s="191" t="s">
        <v>269</v>
      </c>
      <c r="AU759" s="191" t="s">
        <v>90</v>
      </c>
      <c r="AV759" s="183" t="s">
        <v>147</v>
      </c>
      <c r="AW759" s="183" t="s">
        <v>32</v>
      </c>
      <c r="AX759" s="183" t="s">
        <v>83</v>
      </c>
      <c r="AY759" s="191" t="s">
        <v>148</v>
      </c>
    </row>
    <row r="760" spans="2:65" s="23" customFormat="1" ht="22.5" customHeight="1">
      <c r="B760" s="146"/>
      <c r="C760" s="192" t="s">
        <v>1146</v>
      </c>
      <c r="D760" s="192" t="s">
        <v>631</v>
      </c>
      <c r="E760" s="193" t="s">
        <v>1147</v>
      </c>
      <c r="F760" s="302" t="s">
        <v>1148</v>
      </c>
      <c r="G760" s="302"/>
      <c r="H760" s="302"/>
      <c r="I760" s="302"/>
      <c r="J760" s="194" t="s">
        <v>172</v>
      </c>
      <c r="K760" s="195">
        <v>33.648</v>
      </c>
      <c r="L760" s="303"/>
      <c r="M760" s="303"/>
      <c r="N760" s="303">
        <f>ROUND(L760*K760,2)</f>
        <v>0</v>
      </c>
      <c r="O760" s="303"/>
      <c r="P760" s="303"/>
      <c r="Q760" s="303"/>
      <c r="R760" s="151"/>
      <c r="T760" s="152"/>
      <c r="U760" s="34" t="s">
        <v>40</v>
      </c>
      <c r="V760" s="153">
        <v>0</v>
      </c>
      <c r="W760" s="153">
        <f>V760*K760</f>
        <v>0</v>
      </c>
      <c r="X760" s="153">
        <v>0.006500000000000001</v>
      </c>
      <c r="Y760" s="153">
        <f>X760*K760</f>
        <v>0.21871200000000005</v>
      </c>
      <c r="Z760" s="153">
        <v>0</v>
      </c>
      <c r="AA760" s="154">
        <f>Z760*K760</f>
        <v>0</v>
      </c>
      <c r="AR760" s="9" t="s">
        <v>454</v>
      </c>
      <c r="AT760" s="9" t="s">
        <v>631</v>
      </c>
      <c r="AU760" s="9" t="s">
        <v>90</v>
      </c>
      <c r="AY760" s="9" t="s">
        <v>148</v>
      </c>
      <c r="BE760" s="155">
        <f>IF(U760="základní",N760,0)</f>
        <v>0</v>
      </c>
      <c r="BF760" s="155">
        <f>IF(U760="snížená",N760,0)</f>
        <v>0</v>
      </c>
      <c r="BG760" s="155">
        <f>IF(U760="zákl. přenesená",N760,0)</f>
        <v>0</v>
      </c>
      <c r="BH760" s="155">
        <f>IF(U760="sníž. přenesená",N760,0)</f>
        <v>0</v>
      </c>
      <c r="BI760" s="155">
        <f>IF(U760="nulová",N760,0)</f>
        <v>0</v>
      </c>
      <c r="BJ760" s="9" t="s">
        <v>83</v>
      </c>
      <c r="BK760" s="155">
        <f>ROUND(L760*K760,2)</f>
        <v>0</v>
      </c>
      <c r="BL760" s="9" t="s">
        <v>337</v>
      </c>
      <c r="BM760" s="9" t="s">
        <v>1149</v>
      </c>
    </row>
    <row r="761" spans="2:51" s="165" customFormat="1" ht="22.5" customHeight="1">
      <c r="B761" s="166"/>
      <c r="C761" s="167"/>
      <c r="D761" s="167"/>
      <c r="E761" s="168"/>
      <c r="F761" s="300" t="s">
        <v>1150</v>
      </c>
      <c r="G761" s="300"/>
      <c r="H761" s="300"/>
      <c r="I761" s="300"/>
      <c r="J761" s="167"/>
      <c r="K761" s="169">
        <v>33.648</v>
      </c>
      <c r="L761" s="167"/>
      <c r="M761" s="167"/>
      <c r="N761" s="167"/>
      <c r="O761" s="167"/>
      <c r="P761" s="167"/>
      <c r="Q761" s="167"/>
      <c r="R761" s="170"/>
      <c r="T761" s="171"/>
      <c r="U761" s="167"/>
      <c r="V761" s="167"/>
      <c r="W761" s="167"/>
      <c r="X761" s="167"/>
      <c r="Y761" s="167"/>
      <c r="Z761" s="167"/>
      <c r="AA761" s="172"/>
      <c r="AT761" s="173" t="s">
        <v>269</v>
      </c>
      <c r="AU761" s="173" t="s">
        <v>90</v>
      </c>
      <c r="AV761" s="165" t="s">
        <v>90</v>
      </c>
      <c r="AW761" s="165" t="s">
        <v>32</v>
      </c>
      <c r="AX761" s="165" t="s">
        <v>83</v>
      </c>
      <c r="AY761" s="173" t="s">
        <v>148</v>
      </c>
    </row>
    <row r="762" spans="2:65" s="23" customFormat="1" ht="31.5" customHeight="1">
      <c r="B762" s="146"/>
      <c r="C762" s="147" t="s">
        <v>1151</v>
      </c>
      <c r="D762" s="147" t="s">
        <v>149</v>
      </c>
      <c r="E762" s="148" t="s">
        <v>1152</v>
      </c>
      <c r="F762" s="291" t="s">
        <v>1153</v>
      </c>
      <c r="G762" s="291"/>
      <c r="H762" s="291"/>
      <c r="I762" s="291"/>
      <c r="J762" s="149" t="s">
        <v>172</v>
      </c>
      <c r="K762" s="150">
        <v>30.69</v>
      </c>
      <c r="L762" s="292"/>
      <c r="M762" s="292"/>
      <c r="N762" s="292">
        <f>ROUND(L762*K762,2)</f>
        <v>0</v>
      </c>
      <c r="O762" s="292"/>
      <c r="P762" s="292"/>
      <c r="Q762" s="292"/>
      <c r="R762" s="151"/>
      <c r="T762" s="152"/>
      <c r="U762" s="34" t="s">
        <v>40</v>
      </c>
      <c r="V762" s="153">
        <v>0.14</v>
      </c>
      <c r="W762" s="153">
        <f>V762*K762</f>
        <v>4.296600000000001</v>
      </c>
      <c r="X762" s="153">
        <v>0.001159</v>
      </c>
      <c r="Y762" s="153">
        <f>X762*K762</f>
        <v>0.035569710000000004</v>
      </c>
      <c r="Z762" s="153">
        <v>0</v>
      </c>
      <c r="AA762" s="154">
        <f>Z762*K762</f>
        <v>0</v>
      </c>
      <c r="AR762" s="9" t="s">
        <v>337</v>
      </c>
      <c r="AT762" s="9" t="s">
        <v>149</v>
      </c>
      <c r="AU762" s="9" t="s">
        <v>90</v>
      </c>
      <c r="AY762" s="9" t="s">
        <v>148</v>
      </c>
      <c r="BE762" s="155">
        <f>IF(U762="základní",N762,0)</f>
        <v>0</v>
      </c>
      <c r="BF762" s="155">
        <f>IF(U762="snížená",N762,0)</f>
        <v>0</v>
      </c>
      <c r="BG762" s="155">
        <f>IF(U762="zákl. přenesená",N762,0)</f>
        <v>0</v>
      </c>
      <c r="BH762" s="155">
        <f>IF(U762="sníž. přenesená",N762,0)</f>
        <v>0</v>
      </c>
      <c r="BI762" s="155">
        <f>IF(U762="nulová",N762,0)</f>
        <v>0</v>
      </c>
      <c r="BJ762" s="9" t="s">
        <v>83</v>
      </c>
      <c r="BK762" s="155">
        <f>ROUND(L762*K762,2)</f>
        <v>0</v>
      </c>
      <c r="BL762" s="9" t="s">
        <v>337</v>
      </c>
      <c r="BM762" s="9" t="s">
        <v>1154</v>
      </c>
    </row>
    <row r="763" spans="2:51" s="165" customFormat="1" ht="22.5" customHeight="1">
      <c r="B763" s="166"/>
      <c r="C763" s="167"/>
      <c r="D763" s="167"/>
      <c r="E763" s="168"/>
      <c r="F763" s="300" t="s">
        <v>194</v>
      </c>
      <c r="G763" s="300"/>
      <c r="H763" s="300"/>
      <c r="I763" s="300"/>
      <c r="J763" s="167"/>
      <c r="K763" s="169">
        <v>30.69</v>
      </c>
      <c r="L763" s="167"/>
      <c r="M763" s="167"/>
      <c r="N763" s="167"/>
      <c r="O763" s="167"/>
      <c r="P763" s="167"/>
      <c r="Q763" s="167"/>
      <c r="R763" s="170"/>
      <c r="T763" s="171"/>
      <c r="U763" s="167"/>
      <c r="V763" s="167"/>
      <c r="W763" s="167"/>
      <c r="X763" s="167"/>
      <c r="Y763" s="167"/>
      <c r="Z763" s="167"/>
      <c r="AA763" s="172"/>
      <c r="AT763" s="173" t="s">
        <v>269</v>
      </c>
      <c r="AU763" s="173" t="s">
        <v>90</v>
      </c>
      <c r="AV763" s="165" t="s">
        <v>90</v>
      </c>
      <c r="AW763" s="165" t="s">
        <v>32</v>
      </c>
      <c r="AX763" s="165" t="s">
        <v>83</v>
      </c>
      <c r="AY763" s="173" t="s">
        <v>148</v>
      </c>
    </row>
    <row r="764" spans="2:65" s="23" customFormat="1" ht="22.5" customHeight="1">
      <c r="B764" s="146"/>
      <c r="C764" s="192" t="s">
        <v>1155</v>
      </c>
      <c r="D764" s="192" t="s">
        <v>631</v>
      </c>
      <c r="E764" s="193" t="s">
        <v>1156</v>
      </c>
      <c r="F764" s="302" t="s">
        <v>1157</v>
      </c>
      <c r="G764" s="302"/>
      <c r="H764" s="302"/>
      <c r="I764" s="302"/>
      <c r="J764" s="194" t="s">
        <v>172</v>
      </c>
      <c r="K764" s="195">
        <v>31.304</v>
      </c>
      <c r="L764" s="303"/>
      <c r="M764" s="303"/>
      <c r="N764" s="303">
        <f>ROUND(L764*K764,2)</f>
        <v>0</v>
      </c>
      <c r="O764" s="303"/>
      <c r="P764" s="303"/>
      <c r="Q764" s="303"/>
      <c r="R764" s="151"/>
      <c r="T764" s="152"/>
      <c r="U764" s="34" t="s">
        <v>40</v>
      </c>
      <c r="V764" s="153">
        <v>0</v>
      </c>
      <c r="W764" s="153">
        <f>V764*K764</f>
        <v>0</v>
      </c>
      <c r="X764" s="153">
        <v>0.00448</v>
      </c>
      <c r="Y764" s="153">
        <f>X764*K764</f>
        <v>0.14024192</v>
      </c>
      <c r="Z764" s="153">
        <v>0</v>
      </c>
      <c r="AA764" s="154">
        <f>Z764*K764</f>
        <v>0</v>
      </c>
      <c r="AR764" s="9" t="s">
        <v>454</v>
      </c>
      <c r="AT764" s="9" t="s">
        <v>631</v>
      </c>
      <c r="AU764" s="9" t="s">
        <v>90</v>
      </c>
      <c r="AY764" s="9" t="s">
        <v>148</v>
      </c>
      <c r="BE764" s="155">
        <f>IF(U764="základní",N764,0)</f>
        <v>0</v>
      </c>
      <c r="BF764" s="155">
        <f>IF(U764="snížená",N764,0)</f>
        <v>0</v>
      </c>
      <c r="BG764" s="155">
        <f>IF(U764="zákl. přenesená",N764,0)</f>
        <v>0</v>
      </c>
      <c r="BH764" s="155">
        <f>IF(U764="sníž. přenesená",N764,0)</f>
        <v>0</v>
      </c>
      <c r="BI764" s="155">
        <f>IF(U764="nulová",N764,0)</f>
        <v>0</v>
      </c>
      <c r="BJ764" s="9" t="s">
        <v>83</v>
      </c>
      <c r="BK764" s="155">
        <f>ROUND(L764*K764,2)</f>
        <v>0</v>
      </c>
      <c r="BL764" s="9" t="s">
        <v>337</v>
      </c>
      <c r="BM764" s="9" t="s">
        <v>1158</v>
      </c>
    </row>
    <row r="765" spans="2:47" s="23" customFormat="1" ht="23.25" customHeight="1">
      <c r="B765" s="24"/>
      <c r="C765" s="25"/>
      <c r="D765" s="25"/>
      <c r="E765" s="25"/>
      <c r="F765" s="294" t="s">
        <v>1092</v>
      </c>
      <c r="G765" s="294"/>
      <c r="H765" s="294"/>
      <c r="I765" s="294"/>
      <c r="J765" s="25"/>
      <c r="K765" s="25"/>
      <c r="L765" s="25"/>
      <c r="M765" s="25"/>
      <c r="N765" s="25"/>
      <c r="O765" s="25"/>
      <c r="P765" s="25"/>
      <c r="Q765" s="25"/>
      <c r="R765" s="26"/>
      <c r="T765" s="196"/>
      <c r="U765" s="25"/>
      <c r="V765" s="25"/>
      <c r="W765" s="25"/>
      <c r="X765" s="25"/>
      <c r="Y765" s="25"/>
      <c r="Z765" s="25"/>
      <c r="AA765" s="66"/>
      <c r="AT765" s="9" t="s">
        <v>169</v>
      </c>
      <c r="AU765" s="9" t="s">
        <v>90</v>
      </c>
    </row>
    <row r="766" spans="2:51" s="165" customFormat="1" ht="22.5" customHeight="1">
      <c r="B766" s="166"/>
      <c r="C766" s="167"/>
      <c r="D766" s="167"/>
      <c r="E766" s="168"/>
      <c r="F766" s="296" t="s">
        <v>1159</v>
      </c>
      <c r="G766" s="296"/>
      <c r="H766" s="296"/>
      <c r="I766" s="296"/>
      <c r="J766" s="167"/>
      <c r="K766" s="169">
        <v>31.304</v>
      </c>
      <c r="L766" s="167"/>
      <c r="M766" s="167"/>
      <c r="N766" s="167"/>
      <c r="O766" s="167"/>
      <c r="P766" s="167"/>
      <c r="Q766" s="167"/>
      <c r="R766" s="170"/>
      <c r="T766" s="171"/>
      <c r="U766" s="167"/>
      <c r="V766" s="167"/>
      <c r="W766" s="167"/>
      <c r="X766" s="167"/>
      <c r="Y766" s="167"/>
      <c r="Z766" s="167"/>
      <c r="AA766" s="172"/>
      <c r="AT766" s="173" t="s">
        <v>269</v>
      </c>
      <c r="AU766" s="173" t="s">
        <v>90</v>
      </c>
      <c r="AV766" s="165" t="s">
        <v>90</v>
      </c>
      <c r="AW766" s="165" t="s">
        <v>32</v>
      </c>
      <c r="AX766" s="165" t="s">
        <v>83</v>
      </c>
      <c r="AY766" s="173" t="s">
        <v>148</v>
      </c>
    </row>
    <row r="767" spans="2:65" s="23" customFormat="1" ht="36.75" customHeight="1">
      <c r="B767" s="146"/>
      <c r="C767" s="147" t="s">
        <v>1160</v>
      </c>
      <c r="D767" s="147" t="s">
        <v>149</v>
      </c>
      <c r="E767" s="148" t="s">
        <v>1161</v>
      </c>
      <c r="F767" s="291" t="s">
        <v>1162</v>
      </c>
      <c r="G767" s="291"/>
      <c r="H767" s="291"/>
      <c r="I767" s="291"/>
      <c r="J767" s="149" t="s">
        <v>172</v>
      </c>
      <c r="K767" s="150">
        <v>162.7</v>
      </c>
      <c r="L767" s="292"/>
      <c r="M767" s="292"/>
      <c r="N767" s="292">
        <f>ROUND(L767*K767,2)</f>
        <v>0</v>
      </c>
      <c r="O767" s="292"/>
      <c r="P767" s="292"/>
      <c r="Q767" s="292"/>
      <c r="R767" s="151"/>
      <c r="T767" s="152"/>
      <c r="U767" s="34" t="s">
        <v>40</v>
      </c>
      <c r="V767" s="153">
        <v>0.025</v>
      </c>
      <c r="W767" s="153">
        <f>V767*K767</f>
        <v>4.0675</v>
      </c>
      <c r="X767" s="153">
        <v>0</v>
      </c>
      <c r="Y767" s="153">
        <f>X767*K767</f>
        <v>0</v>
      </c>
      <c r="Z767" s="153">
        <v>0</v>
      </c>
      <c r="AA767" s="154">
        <f>Z767*K767</f>
        <v>0</v>
      </c>
      <c r="AR767" s="9" t="s">
        <v>337</v>
      </c>
      <c r="AT767" s="9" t="s">
        <v>149</v>
      </c>
      <c r="AU767" s="9" t="s">
        <v>90</v>
      </c>
      <c r="AY767" s="9" t="s">
        <v>148</v>
      </c>
      <c r="BE767" s="155">
        <f>IF(U767="základní",N767,0)</f>
        <v>0</v>
      </c>
      <c r="BF767" s="155">
        <f>IF(U767="snížená",N767,0)</f>
        <v>0</v>
      </c>
      <c r="BG767" s="155">
        <f>IF(U767="zákl. přenesená",N767,0)</f>
        <v>0</v>
      </c>
      <c r="BH767" s="155">
        <f>IF(U767="sníž. přenesená",N767,0)</f>
        <v>0</v>
      </c>
      <c r="BI767" s="155">
        <f>IF(U767="nulová",N767,0)</f>
        <v>0</v>
      </c>
      <c r="BJ767" s="9" t="s">
        <v>83</v>
      </c>
      <c r="BK767" s="155">
        <f>ROUND(L767*K767,2)</f>
        <v>0</v>
      </c>
      <c r="BL767" s="9" t="s">
        <v>337</v>
      </c>
      <c r="BM767" s="9" t="s">
        <v>1163</v>
      </c>
    </row>
    <row r="768" spans="2:51" s="165" customFormat="1" ht="22.5" customHeight="1">
      <c r="B768" s="166"/>
      <c r="C768" s="167"/>
      <c r="D768" s="167"/>
      <c r="E768" s="168"/>
      <c r="F768" s="300" t="s">
        <v>1112</v>
      </c>
      <c r="G768" s="300"/>
      <c r="H768" s="300"/>
      <c r="I768" s="300"/>
      <c r="J768" s="167"/>
      <c r="K768" s="169">
        <v>162.7</v>
      </c>
      <c r="L768" s="167"/>
      <c r="M768" s="167"/>
      <c r="N768" s="167"/>
      <c r="O768" s="167"/>
      <c r="P768" s="167"/>
      <c r="Q768" s="167"/>
      <c r="R768" s="170"/>
      <c r="T768" s="171"/>
      <c r="U768" s="167"/>
      <c r="V768" s="167"/>
      <c r="W768" s="167"/>
      <c r="X768" s="167"/>
      <c r="Y768" s="167"/>
      <c r="Z768" s="167"/>
      <c r="AA768" s="172"/>
      <c r="AT768" s="173" t="s">
        <v>269</v>
      </c>
      <c r="AU768" s="173" t="s">
        <v>90</v>
      </c>
      <c r="AV768" s="165" t="s">
        <v>90</v>
      </c>
      <c r="AW768" s="165" t="s">
        <v>32</v>
      </c>
      <c r="AX768" s="165" t="s">
        <v>83</v>
      </c>
      <c r="AY768" s="173" t="s">
        <v>148</v>
      </c>
    </row>
    <row r="769" spans="2:65" s="23" customFormat="1" ht="22.5" customHeight="1">
      <c r="B769" s="146"/>
      <c r="C769" s="192" t="s">
        <v>189</v>
      </c>
      <c r="D769" s="192" t="s">
        <v>631</v>
      </c>
      <c r="E769" s="193" t="s">
        <v>1164</v>
      </c>
      <c r="F769" s="302" t="s">
        <v>1165</v>
      </c>
      <c r="G769" s="302"/>
      <c r="H769" s="302"/>
      <c r="I769" s="302"/>
      <c r="J769" s="194" t="s">
        <v>172</v>
      </c>
      <c r="K769" s="195">
        <v>178.97</v>
      </c>
      <c r="L769" s="303"/>
      <c r="M769" s="303"/>
      <c r="N769" s="303">
        <f>ROUND(L769*K769,2)</f>
        <v>0</v>
      </c>
      <c r="O769" s="303"/>
      <c r="P769" s="303"/>
      <c r="Q769" s="303"/>
      <c r="R769" s="151"/>
      <c r="T769" s="152"/>
      <c r="U769" s="34" t="s">
        <v>40</v>
      </c>
      <c r="V769" s="153">
        <v>0</v>
      </c>
      <c r="W769" s="153">
        <f>V769*K769</f>
        <v>0</v>
      </c>
      <c r="X769" s="153">
        <v>0.00011000000000000002</v>
      </c>
      <c r="Y769" s="153">
        <f>X769*K769</f>
        <v>0.0196867</v>
      </c>
      <c r="Z769" s="153">
        <v>0</v>
      </c>
      <c r="AA769" s="154">
        <f>Z769*K769</f>
        <v>0</v>
      </c>
      <c r="AR769" s="9" t="s">
        <v>454</v>
      </c>
      <c r="AT769" s="9" t="s">
        <v>631</v>
      </c>
      <c r="AU769" s="9" t="s">
        <v>90</v>
      </c>
      <c r="AY769" s="9" t="s">
        <v>148</v>
      </c>
      <c r="BE769" s="155">
        <f>IF(U769="základní",N769,0)</f>
        <v>0</v>
      </c>
      <c r="BF769" s="155">
        <f>IF(U769="snížená",N769,0)</f>
        <v>0</v>
      </c>
      <c r="BG769" s="155">
        <f>IF(U769="zákl. přenesená",N769,0)</f>
        <v>0</v>
      </c>
      <c r="BH769" s="155">
        <f>IF(U769="sníž. přenesená",N769,0)</f>
        <v>0</v>
      </c>
      <c r="BI769" s="155">
        <f>IF(U769="nulová",N769,0)</f>
        <v>0</v>
      </c>
      <c r="BJ769" s="9" t="s">
        <v>83</v>
      </c>
      <c r="BK769" s="155">
        <f>ROUND(L769*K769,2)</f>
        <v>0</v>
      </c>
      <c r="BL769" s="9" t="s">
        <v>337</v>
      </c>
      <c r="BM769" s="9" t="s">
        <v>1166</v>
      </c>
    </row>
    <row r="770" spans="2:51" s="165" customFormat="1" ht="22.5" customHeight="1">
      <c r="B770" s="166"/>
      <c r="C770" s="167"/>
      <c r="D770" s="167"/>
      <c r="E770" s="168"/>
      <c r="F770" s="300" t="s">
        <v>1167</v>
      </c>
      <c r="G770" s="300"/>
      <c r="H770" s="300"/>
      <c r="I770" s="300"/>
      <c r="J770" s="167"/>
      <c r="K770" s="169">
        <v>178.97</v>
      </c>
      <c r="L770" s="167"/>
      <c r="M770" s="167"/>
      <c r="N770" s="167"/>
      <c r="O770" s="167"/>
      <c r="P770" s="167"/>
      <c r="Q770" s="167"/>
      <c r="R770" s="170"/>
      <c r="T770" s="171"/>
      <c r="U770" s="167"/>
      <c r="V770" s="167"/>
      <c r="W770" s="167"/>
      <c r="X770" s="167"/>
      <c r="Y770" s="167"/>
      <c r="Z770" s="167"/>
      <c r="AA770" s="172"/>
      <c r="AT770" s="173" t="s">
        <v>269</v>
      </c>
      <c r="AU770" s="173" t="s">
        <v>90</v>
      </c>
      <c r="AV770" s="165" t="s">
        <v>90</v>
      </c>
      <c r="AW770" s="165" t="s">
        <v>32</v>
      </c>
      <c r="AX770" s="165" t="s">
        <v>83</v>
      </c>
      <c r="AY770" s="173" t="s">
        <v>148</v>
      </c>
    </row>
    <row r="771" spans="2:65" s="23" customFormat="1" ht="31.5" customHeight="1">
      <c r="B771" s="146"/>
      <c r="C771" s="147" t="s">
        <v>1168</v>
      </c>
      <c r="D771" s="147" t="s">
        <v>149</v>
      </c>
      <c r="E771" s="148" t="s">
        <v>1169</v>
      </c>
      <c r="F771" s="291" t="s">
        <v>1170</v>
      </c>
      <c r="G771" s="291"/>
      <c r="H771" s="291"/>
      <c r="I771" s="291"/>
      <c r="J771" s="149" t="s">
        <v>1024</v>
      </c>
      <c r="K771" s="150">
        <v>1306.727</v>
      </c>
      <c r="L771" s="292"/>
      <c r="M771" s="292"/>
      <c r="N771" s="292">
        <f>ROUND(L771*K771,2)</f>
        <v>0</v>
      </c>
      <c r="O771" s="292"/>
      <c r="P771" s="292"/>
      <c r="Q771" s="292"/>
      <c r="R771" s="151"/>
      <c r="T771" s="152"/>
      <c r="U771" s="34" t="s">
        <v>40</v>
      </c>
      <c r="V771" s="153">
        <v>0</v>
      </c>
      <c r="W771" s="153">
        <f>V771*K771</f>
        <v>0</v>
      </c>
      <c r="X771" s="153">
        <v>0</v>
      </c>
      <c r="Y771" s="153">
        <f>X771*K771</f>
        <v>0</v>
      </c>
      <c r="Z771" s="153">
        <v>0</v>
      </c>
      <c r="AA771" s="154">
        <f>Z771*K771</f>
        <v>0</v>
      </c>
      <c r="AR771" s="9" t="s">
        <v>337</v>
      </c>
      <c r="AT771" s="9" t="s">
        <v>149</v>
      </c>
      <c r="AU771" s="9" t="s">
        <v>90</v>
      </c>
      <c r="AY771" s="9" t="s">
        <v>148</v>
      </c>
      <c r="BE771" s="155">
        <f>IF(U771="základní",N771,0)</f>
        <v>0</v>
      </c>
      <c r="BF771" s="155">
        <f>IF(U771="snížená",N771,0)</f>
        <v>0</v>
      </c>
      <c r="BG771" s="155">
        <f>IF(U771="zákl. přenesená",N771,0)</f>
        <v>0</v>
      </c>
      <c r="BH771" s="155">
        <f>IF(U771="sníž. přenesená",N771,0)</f>
        <v>0</v>
      </c>
      <c r="BI771" s="155">
        <f>IF(U771="nulová",N771,0)</f>
        <v>0</v>
      </c>
      <c r="BJ771" s="9" t="s">
        <v>83</v>
      </c>
      <c r="BK771" s="155">
        <f>ROUND(L771*K771,2)</f>
        <v>0</v>
      </c>
      <c r="BL771" s="9" t="s">
        <v>337</v>
      </c>
      <c r="BM771" s="9" t="s">
        <v>1171</v>
      </c>
    </row>
    <row r="772" spans="2:63" s="134" customFormat="1" ht="29.25" customHeight="1">
      <c r="B772" s="135"/>
      <c r="C772" s="136"/>
      <c r="D772" s="145" t="s">
        <v>236</v>
      </c>
      <c r="E772" s="145"/>
      <c r="F772" s="145"/>
      <c r="G772" s="145"/>
      <c r="H772" s="145"/>
      <c r="I772" s="145"/>
      <c r="J772" s="145"/>
      <c r="K772" s="145"/>
      <c r="L772" s="145"/>
      <c r="M772" s="145"/>
      <c r="N772" s="301">
        <f>BK772</f>
        <v>0</v>
      </c>
      <c r="O772" s="301"/>
      <c r="P772" s="301"/>
      <c r="Q772" s="301"/>
      <c r="R772" s="138"/>
      <c r="T772" s="139"/>
      <c r="U772" s="136"/>
      <c r="V772" s="136"/>
      <c r="W772" s="140">
        <f>SUM(W773:W851)</f>
        <v>297.362003</v>
      </c>
      <c r="X772" s="136"/>
      <c r="Y772" s="140">
        <f>SUM(Y773:Y851)</f>
        <v>5.503559663000001</v>
      </c>
      <c r="Z772" s="136"/>
      <c r="AA772" s="141">
        <f>SUM(AA773:AA851)</f>
        <v>19.037903999999997</v>
      </c>
      <c r="AR772" s="142" t="s">
        <v>90</v>
      </c>
      <c r="AT772" s="143" t="s">
        <v>74</v>
      </c>
      <c r="AU772" s="143" t="s">
        <v>83</v>
      </c>
      <c r="AY772" s="142" t="s">
        <v>148</v>
      </c>
      <c r="BK772" s="144">
        <f>SUM(BK773:BK851)</f>
        <v>0</v>
      </c>
    </row>
    <row r="773" spans="2:65" s="23" customFormat="1" ht="22.5" customHeight="1">
      <c r="B773" s="146"/>
      <c r="C773" s="147" t="s">
        <v>1172</v>
      </c>
      <c r="D773" s="147" t="s">
        <v>149</v>
      </c>
      <c r="E773" s="148" t="s">
        <v>1173</v>
      </c>
      <c r="F773" s="291" t="s">
        <v>1174</v>
      </c>
      <c r="G773" s="291"/>
      <c r="H773" s="291"/>
      <c r="I773" s="291"/>
      <c r="J773" s="149" t="s">
        <v>172</v>
      </c>
      <c r="K773" s="150">
        <v>107</v>
      </c>
      <c r="L773" s="292"/>
      <c r="M773" s="292"/>
      <c r="N773" s="292">
        <f>ROUND(L773*K773,2)</f>
        <v>0</v>
      </c>
      <c r="O773" s="292"/>
      <c r="P773" s="292"/>
      <c r="Q773" s="292"/>
      <c r="R773" s="151"/>
      <c r="T773" s="152"/>
      <c r="U773" s="34" t="s">
        <v>40</v>
      </c>
      <c r="V773" s="153">
        <v>0</v>
      </c>
      <c r="W773" s="153">
        <f>V773*K773</f>
        <v>0</v>
      </c>
      <c r="X773" s="153">
        <v>0</v>
      </c>
      <c r="Y773" s="153">
        <f>X773*K773</f>
        <v>0</v>
      </c>
      <c r="Z773" s="153">
        <v>0.013999999999999999</v>
      </c>
      <c r="AA773" s="154">
        <f>Z773*K773</f>
        <v>1.4979999999999998</v>
      </c>
      <c r="AR773" s="9" t="s">
        <v>337</v>
      </c>
      <c r="AT773" s="9" t="s">
        <v>149</v>
      </c>
      <c r="AU773" s="9" t="s">
        <v>90</v>
      </c>
      <c r="AY773" s="9" t="s">
        <v>148</v>
      </c>
      <c r="BE773" s="155">
        <f>IF(U773="základní",N773,0)</f>
        <v>0</v>
      </c>
      <c r="BF773" s="155">
        <f>IF(U773="snížená",N773,0)</f>
        <v>0</v>
      </c>
      <c r="BG773" s="155">
        <f>IF(U773="zákl. přenesená",N773,0)</f>
        <v>0</v>
      </c>
      <c r="BH773" s="155">
        <f>IF(U773="sníž. přenesená",N773,0)</f>
        <v>0</v>
      </c>
      <c r="BI773" s="155">
        <f>IF(U773="nulová",N773,0)</f>
        <v>0</v>
      </c>
      <c r="BJ773" s="9" t="s">
        <v>83</v>
      </c>
      <c r="BK773" s="155">
        <f>ROUND(L773*K773,2)</f>
        <v>0</v>
      </c>
      <c r="BL773" s="9" t="s">
        <v>337</v>
      </c>
      <c r="BM773" s="9" t="s">
        <v>1175</v>
      </c>
    </row>
    <row r="774" spans="2:47" s="23" customFormat="1" ht="30" customHeight="1">
      <c r="B774" s="24"/>
      <c r="C774" s="25"/>
      <c r="D774" s="25"/>
      <c r="E774" s="25"/>
      <c r="F774" s="294" t="s">
        <v>1176</v>
      </c>
      <c r="G774" s="294"/>
      <c r="H774" s="294"/>
      <c r="I774" s="294"/>
      <c r="J774" s="25"/>
      <c r="K774" s="25"/>
      <c r="L774" s="25"/>
      <c r="M774" s="25"/>
      <c r="N774" s="25"/>
      <c r="O774" s="25"/>
      <c r="P774" s="25"/>
      <c r="Q774" s="25"/>
      <c r="R774" s="26"/>
      <c r="T774" s="196"/>
      <c r="U774" s="25"/>
      <c r="V774" s="25"/>
      <c r="W774" s="25"/>
      <c r="X774" s="25"/>
      <c r="Y774" s="25"/>
      <c r="Z774" s="25"/>
      <c r="AA774" s="66"/>
      <c r="AT774" s="9" t="s">
        <v>169</v>
      </c>
      <c r="AU774" s="9" t="s">
        <v>90</v>
      </c>
    </row>
    <row r="775" spans="2:65" s="23" customFormat="1" ht="36" customHeight="1">
      <c r="B775" s="146"/>
      <c r="C775" s="147" t="s">
        <v>1177</v>
      </c>
      <c r="D775" s="147" t="s">
        <v>149</v>
      </c>
      <c r="E775" s="148" t="s">
        <v>1178</v>
      </c>
      <c r="F775" s="291" t="s">
        <v>1179</v>
      </c>
      <c r="G775" s="291"/>
      <c r="H775" s="291"/>
      <c r="I775" s="291"/>
      <c r="J775" s="149" t="s">
        <v>946</v>
      </c>
      <c r="K775" s="150">
        <v>1</v>
      </c>
      <c r="L775" s="292"/>
      <c r="M775" s="292"/>
      <c r="N775" s="292">
        <f>ROUND(L775*K775,2)</f>
        <v>0</v>
      </c>
      <c r="O775" s="292"/>
      <c r="P775" s="292"/>
      <c r="Q775" s="292"/>
      <c r="R775" s="151"/>
      <c r="T775" s="152"/>
      <c r="U775" s="34" t="s">
        <v>40</v>
      </c>
      <c r="V775" s="153">
        <v>0</v>
      </c>
      <c r="W775" s="153">
        <f>V775*K775</f>
        <v>0</v>
      </c>
      <c r="X775" s="153">
        <v>0</v>
      </c>
      <c r="Y775" s="153">
        <f>X775*K775</f>
        <v>0</v>
      </c>
      <c r="Z775" s="153">
        <v>0</v>
      </c>
      <c r="AA775" s="154">
        <f>Z775*K775</f>
        <v>0</v>
      </c>
      <c r="AR775" s="9" t="s">
        <v>337</v>
      </c>
      <c r="AT775" s="9" t="s">
        <v>149</v>
      </c>
      <c r="AU775" s="9" t="s">
        <v>90</v>
      </c>
      <c r="AY775" s="9" t="s">
        <v>148</v>
      </c>
      <c r="BE775" s="155">
        <f>IF(U775="základní",N775,0)</f>
        <v>0</v>
      </c>
      <c r="BF775" s="155">
        <f>IF(U775="snížená",N775,0)</f>
        <v>0</v>
      </c>
      <c r="BG775" s="155">
        <f>IF(U775="zákl. přenesená",N775,0)</f>
        <v>0</v>
      </c>
      <c r="BH775" s="155">
        <f>IF(U775="sníž. přenesená",N775,0)</f>
        <v>0</v>
      </c>
      <c r="BI775" s="155">
        <f>IF(U775="nulová",N775,0)</f>
        <v>0</v>
      </c>
      <c r="BJ775" s="9" t="s">
        <v>83</v>
      </c>
      <c r="BK775" s="155">
        <f>ROUND(L775*K775,2)</f>
        <v>0</v>
      </c>
      <c r="BL775" s="9" t="s">
        <v>337</v>
      </c>
      <c r="BM775" s="9" t="s">
        <v>1180</v>
      </c>
    </row>
    <row r="776" spans="2:65" s="23" customFormat="1" ht="31.5" customHeight="1">
      <c r="B776" s="146"/>
      <c r="C776" s="147" t="s">
        <v>1181</v>
      </c>
      <c r="D776" s="147" t="s">
        <v>149</v>
      </c>
      <c r="E776" s="148" t="s">
        <v>1182</v>
      </c>
      <c r="F776" s="291" t="s">
        <v>1183</v>
      </c>
      <c r="G776" s="291"/>
      <c r="H776" s="291"/>
      <c r="I776" s="291"/>
      <c r="J776" s="149" t="s">
        <v>172</v>
      </c>
      <c r="K776" s="150">
        <v>160.48</v>
      </c>
      <c r="L776" s="292"/>
      <c r="M776" s="292"/>
      <c r="N776" s="292">
        <f>ROUND(L776*K776,2)</f>
        <v>0</v>
      </c>
      <c r="O776" s="292"/>
      <c r="P776" s="292"/>
      <c r="Q776" s="292"/>
      <c r="R776" s="151"/>
      <c r="T776" s="152"/>
      <c r="U776" s="34" t="s">
        <v>40</v>
      </c>
      <c r="V776" s="153">
        <v>0.114</v>
      </c>
      <c r="W776" s="153">
        <f>V776*K776</f>
        <v>18.294719999999998</v>
      </c>
      <c r="X776" s="153">
        <v>0</v>
      </c>
      <c r="Y776" s="153">
        <f>X776*K776</f>
        <v>0</v>
      </c>
      <c r="Z776" s="153">
        <v>0.022</v>
      </c>
      <c r="AA776" s="154">
        <f>Z776*K776</f>
        <v>3.5305599999999995</v>
      </c>
      <c r="AR776" s="9" t="s">
        <v>337</v>
      </c>
      <c r="AT776" s="9" t="s">
        <v>149</v>
      </c>
      <c r="AU776" s="9" t="s">
        <v>90</v>
      </c>
      <c r="AY776" s="9" t="s">
        <v>148</v>
      </c>
      <c r="BE776" s="155">
        <f>IF(U776="základní",N776,0)</f>
        <v>0</v>
      </c>
      <c r="BF776" s="155">
        <f>IF(U776="snížená",N776,0)</f>
        <v>0</v>
      </c>
      <c r="BG776" s="155">
        <f>IF(U776="zákl. přenesená",N776,0)</f>
        <v>0</v>
      </c>
      <c r="BH776" s="155">
        <f>IF(U776="sníž. přenesená",N776,0)</f>
        <v>0</v>
      </c>
      <c r="BI776" s="155">
        <f>IF(U776="nulová",N776,0)</f>
        <v>0</v>
      </c>
      <c r="BJ776" s="9" t="s">
        <v>83</v>
      </c>
      <c r="BK776" s="155">
        <f>ROUND(L776*K776,2)</f>
        <v>0</v>
      </c>
      <c r="BL776" s="9" t="s">
        <v>337</v>
      </c>
      <c r="BM776" s="9" t="s">
        <v>1184</v>
      </c>
    </row>
    <row r="777" spans="2:51" s="165" customFormat="1" ht="22.5" customHeight="1">
      <c r="B777" s="166"/>
      <c r="C777" s="167"/>
      <c r="D777" s="167"/>
      <c r="E777" s="168"/>
      <c r="F777" s="300" t="s">
        <v>1185</v>
      </c>
      <c r="G777" s="300"/>
      <c r="H777" s="300"/>
      <c r="I777" s="300"/>
      <c r="J777" s="167"/>
      <c r="K777" s="169">
        <v>12.16</v>
      </c>
      <c r="L777" s="167"/>
      <c r="M777" s="167"/>
      <c r="N777" s="167"/>
      <c r="O777" s="167"/>
      <c r="P777" s="167"/>
      <c r="Q777" s="167"/>
      <c r="R777" s="170"/>
      <c r="T777" s="171"/>
      <c r="U777" s="167"/>
      <c r="V777" s="167"/>
      <c r="W777" s="167"/>
      <c r="X777" s="167"/>
      <c r="Y777" s="167"/>
      <c r="Z777" s="167"/>
      <c r="AA777" s="172"/>
      <c r="AT777" s="173" t="s">
        <v>269</v>
      </c>
      <c r="AU777" s="173" t="s">
        <v>90</v>
      </c>
      <c r="AV777" s="165" t="s">
        <v>90</v>
      </c>
      <c r="AW777" s="165" t="s">
        <v>32</v>
      </c>
      <c r="AX777" s="165" t="s">
        <v>75</v>
      </c>
      <c r="AY777" s="173" t="s">
        <v>148</v>
      </c>
    </row>
    <row r="778" spans="2:51" s="165" customFormat="1" ht="22.5" customHeight="1">
      <c r="B778" s="166"/>
      <c r="C778" s="167"/>
      <c r="D778" s="167"/>
      <c r="E778" s="168"/>
      <c r="F778" s="296" t="s">
        <v>348</v>
      </c>
      <c r="G778" s="296"/>
      <c r="H778" s="296"/>
      <c r="I778" s="296"/>
      <c r="J778" s="167"/>
      <c r="K778" s="169">
        <v>55.296</v>
      </c>
      <c r="L778" s="167"/>
      <c r="M778" s="167"/>
      <c r="N778" s="167"/>
      <c r="O778" s="167"/>
      <c r="P778" s="167"/>
      <c r="Q778" s="167"/>
      <c r="R778" s="170"/>
      <c r="T778" s="171"/>
      <c r="U778" s="167"/>
      <c r="V778" s="167"/>
      <c r="W778" s="167"/>
      <c r="X778" s="167"/>
      <c r="Y778" s="167"/>
      <c r="Z778" s="167"/>
      <c r="AA778" s="172"/>
      <c r="AT778" s="173" t="s">
        <v>269</v>
      </c>
      <c r="AU778" s="173" t="s">
        <v>90</v>
      </c>
      <c r="AV778" s="165" t="s">
        <v>90</v>
      </c>
      <c r="AW778" s="165" t="s">
        <v>32</v>
      </c>
      <c r="AX778" s="165" t="s">
        <v>75</v>
      </c>
      <c r="AY778" s="173" t="s">
        <v>148</v>
      </c>
    </row>
    <row r="779" spans="2:51" s="165" customFormat="1" ht="22.5" customHeight="1">
      <c r="B779" s="166"/>
      <c r="C779" s="167"/>
      <c r="D779" s="167"/>
      <c r="E779" s="168"/>
      <c r="F779" s="296" t="s">
        <v>349</v>
      </c>
      <c r="G779" s="296"/>
      <c r="H779" s="296"/>
      <c r="I779" s="296"/>
      <c r="J779" s="167"/>
      <c r="K779" s="169">
        <v>52.224</v>
      </c>
      <c r="L779" s="167"/>
      <c r="M779" s="167"/>
      <c r="N779" s="167"/>
      <c r="O779" s="167"/>
      <c r="P779" s="167"/>
      <c r="Q779" s="167"/>
      <c r="R779" s="170"/>
      <c r="T779" s="171"/>
      <c r="U779" s="167"/>
      <c r="V779" s="167"/>
      <c r="W779" s="167"/>
      <c r="X779" s="167"/>
      <c r="Y779" s="167"/>
      <c r="Z779" s="167"/>
      <c r="AA779" s="172"/>
      <c r="AT779" s="173" t="s">
        <v>269</v>
      </c>
      <c r="AU779" s="173" t="s">
        <v>90</v>
      </c>
      <c r="AV779" s="165" t="s">
        <v>90</v>
      </c>
      <c r="AW779" s="165" t="s">
        <v>32</v>
      </c>
      <c r="AX779" s="165" t="s">
        <v>75</v>
      </c>
      <c r="AY779" s="173" t="s">
        <v>148</v>
      </c>
    </row>
    <row r="780" spans="2:51" s="165" customFormat="1" ht="22.5" customHeight="1">
      <c r="B780" s="166"/>
      <c r="C780" s="167"/>
      <c r="D780" s="167"/>
      <c r="E780" s="168"/>
      <c r="F780" s="296" t="s">
        <v>353</v>
      </c>
      <c r="G780" s="296"/>
      <c r="H780" s="296"/>
      <c r="I780" s="296"/>
      <c r="J780" s="167"/>
      <c r="K780" s="169">
        <v>40.8</v>
      </c>
      <c r="L780" s="167"/>
      <c r="M780" s="167"/>
      <c r="N780" s="167"/>
      <c r="O780" s="167"/>
      <c r="P780" s="167"/>
      <c r="Q780" s="167"/>
      <c r="R780" s="170"/>
      <c r="T780" s="171"/>
      <c r="U780" s="167"/>
      <c r="V780" s="167"/>
      <c r="W780" s="167"/>
      <c r="X780" s="167"/>
      <c r="Y780" s="167"/>
      <c r="Z780" s="167"/>
      <c r="AA780" s="172"/>
      <c r="AT780" s="173" t="s">
        <v>269</v>
      </c>
      <c r="AU780" s="173" t="s">
        <v>90</v>
      </c>
      <c r="AV780" s="165" t="s">
        <v>90</v>
      </c>
      <c r="AW780" s="165" t="s">
        <v>32</v>
      </c>
      <c r="AX780" s="165" t="s">
        <v>75</v>
      </c>
      <c r="AY780" s="173" t="s">
        <v>148</v>
      </c>
    </row>
    <row r="781" spans="2:51" s="183" customFormat="1" ht="22.5" customHeight="1">
      <c r="B781" s="184"/>
      <c r="C781" s="185"/>
      <c r="D781" s="185"/>
      <c r="E781" s="186"/>
      <c r="F781" s="299" t="s">
        <v>281</v>
      </c>
      <c r="G781" s="299"/>
      <c r="H781" s="299"/>
      <c r="I781" s="299"/>
      <c r="J781" s="185"/>
      <c r="K781" s="187">
        <v>160.48</v>
      </c>
      <c r="L781" s="185"/>
      <c r="M781" s="185"/>
      <c r="N781" s="185"/>
      <c r="O781" s="185"/>
      <c r="P781" s="185"/>
      <c r="Q781" s="185"/>
      <c r="R781" s="188"/>
      <c r="T781" s="189"/>
      <c r="U781" s="185"/>
      <c r="V781" s="185"/>
      <c r="W781" s="185"/>
      <c r="X781" s="185"/>
      <c r="Y781" s="185"/>
      <c r="Z781" s="185"/>
      <c r="AA781" s="190"/>
      <c r="AT781" s="191" t="s">
        <v>269</v>
      </c>
      <c r="AU781" s="191" t="s">
        <v>90</v>
      </c>
      <c r="AV781" s="183" t="s">
        <v>147</v>
      </c>
      <c r="AW781" s="183" t="s">
        <v>32</v>
      </c>
      <c r="AX781" s="183" t="s">
        <v>83</v>
      </c>
      <c r="AY781" s="191" t="s">
        <v>148</v>
      </c>
    </row>
    <row r="782" spans="2:65" s="23" customFormat="1" ht="31.5" customHeight="1">
      <c r="B782" s="146"/>
      <c r="C782" s="147" t="s">
        <v>1186</v>
      </c>
      <c r="D782" s="147" t="s">
        <v>149</v>
      </c>
      <c r="E782" s="148" t="s">
        <v>1187</v>
      </c>
      <c r="F782" s="291" t="s">
        <v>1188</v>
      </c>
      <c r="G782" s="291"/>
      <c r="H782" s="291"/>
      <c r="I782" s="291"/>
      <c r="J782" s="149" t="s">
        <v>451</v>
      </c>
      <c r="K782" s="150">
        <v>4</v>
      </c>
      <c r="L782" s="292"/>
      <c r="M782" s="292"/>
      <c r="N782" s="292">
        <f>ROUND(L782*K782,2)</f>
        <v>0</v>
      </c>
      <c r="O782" s="292"/>
      <c r="P782" s="292"/>
      <c r="Q782" s="292"/>
      <c r="R782" s="151"/>
      <c r="T782" s="152"/>
      <c r="U782" s="34" t="s">
        <v>40</v>
      </c>
      <c r="V782" s="153">
        <v>0.5760000000000001</v>
      </c>
      <c r="W782" s="153">
        <f>V782*K782</f>
        <v>2.3040000000000003</v>
      </c>
      <c r="X782" s="153">
        <v>0</v>
      </c>
      <c r="Y782" s="153">
        <f>X782*K782</f>
        <v>0</v>
      </c>
      <c r="Z782" s="153">
        <v>0.30000000000000004</v>
      </c>
      <c r="AA782" s="154">
        <f>Z782*K782</f>
        <v>1.2000000000000002</v>
      </c>
      <c r="AR782" s="9" t="s">
        <v>337</v>
      </c>
      <c r="AT782" s="9" t="s">
        <v>149</v>
      </c>
      <c r="AU782" s="9" t="s">
        <v>90</v>
      </c>
      <c r="AY782" s="9" t="s">
        <v>148</v>
      </c>
      <c r="BE782" s="155">
        <f>IF(U782="základní",N782,0)</f>
        <v>0</v>
      </c>
      <c r="BF782" s="155">
        <f>IF(U782="snížená",N782,0)</f>
        <v>0</v>
      </c>
      <c r="BG782" s="155">
        <f>IF(U782="zákl. přenesená",N782,0)</f>
        <v>0</v>
      </c>
      <c r="BH782" s="155">
        <f>IF(U782="sníž. přenesená",N782,0)</f>
        <v>0</v>
      </c>
      <c r="BI782" s="155">
        <f>IF(U782="nulová",N782,0)</f>
        <v>0</v>
      </c>
      <c r="BJ782" s="9" t="s">
        <v>83</v>
      </c>
      <c r="BK782" s="155">
        <f>ROUND(L782*K782,2)</f>
        <v>0</v>
      </c>
      <c r="BL782" s="9" t="s">
        <v>337</v>
      </c>
      <c r="BM782" s="9" t="s">
        <v>1189</v>
      </c>
    </row>
    <row r="783" spans="2:65" s="23" customFormat="1" ht="31.5" customHeight="1">
      <c r="B783" s="146"/>
      <c r="C783" s="147" t="s">
        <v>1190</v>
      </c>
      <c r="D783" s="147" t="s">
        <v>149</v>
      </c>
      <c r="E783" s="148" t="s">
        <v>1191</v>
      </c>
      <c r="F783" s="291" t="s">
        <v>1192</v>
      </c>
      <c r="G783" s="291"/>
      <c r="H783" s="291"/>
      <c r="I783" s="291"/>
      <c r="J783" s="149" t="s">
        <v>451</v>
      </c>
      <c r="K783" s="150">
        <v>36</v>
      </c>
      <c r="L783" s="292"/>
      <c r="M783" s="292"/>
      <c r="N783" s="292">
        <f>ROUND(L783*K783,2)</f>
        <v>0</v>
      </c>
      <c r="O783" s="292"/>
      <c r="P783" s="292"/>
      <c r="Q783" s="292"/>
      <c r="R783" s="151"/>
      <c r="T783" s="152"/>
      <c r="U783" s="34" t="s">
        <v>40</v>
      </c>
      <c r="V783" s="153">
        <v>0.306</v>
      </c>
      <c r="W783" s="153">
        <f>V783*K783</f>
        <v>11.016</v>
      </c>
      <c r="X783" s="153">
        <v>0</v>
      </c>
      <c r="Y783" s="153">
        <f>X783*K783</f>
        <v>0</v>
      </c>
      <c r="Z783" s="153">
        <v>0.01232</v>
      </c>
      <c r="AA783" s="154">
        <f>Z783*K783</f>
        <v>0.44351999999999997</v>
      </c>
      <c r="AR783" s="9" t="s">
        <v>337</v>
      </c>
      <c r="AT783" s="9" t="s">
        <v>149</v>
      </c>
      <c r="AU783" s="9" t="s">
        <v>90</v>
      </c>
      <c r="AY783" s="9" t="s">
        <v>148</v>
      </c>
      <c r="BE783" s="155">
        <f>IF(U783="základní",N783,0)</f>
        <v>0</v>
      </c>
      <c r="BF783" s="155">
        <f>IF(U783="snížená",N783,0)</f>
        <v>0</v>
      </c>
      <c r="BG783" s="155">
        <f>IF(U783="zákl. přenesená",N783,0)</f>
        <v>0</v>
      </c>
      <c r="BH783" s="155">
        <f>IF(U783="sníž. přenesená",N783,0)</f>
        <v>0</v>
      </c>
      <c r="BI783" s="155">
        <f>IF(U783="nulová",N783,0)</f>
        <v>0</v>
      </c>
      <c r="BJ783" s="9" t="s">
        <v>83</v>
      </c>
      <c r="BK783" s="155">
        <f>ROUND(L783*K783,2)</f>
        <v>0</v>
      </c>
      <c r="BL783" s="9" t="s">
        <v>337</v>
      </c>
      <c r="BM783" s="9" t="s">
        <v>1193</v>
      </c>
    </row>
    <row r="784" spans="2:51" s="165" customFormat="1" ht="22.5" customHeight="1">
      <c r="B784" s="166"/>
      <c r="C784" s="167"/>
      <c r="D784" s="167"/>
      <c r="E784" s="168"/>
      <c r="F784" s="300" t="s">
        <v>1194</v>
      </c>
      <c r="G784" s="300"/>
      <c r="H784" s="300"/>
      <c r="I784" s="300"/>
      <c r="J784" s="167"/>
      <c r="K784" s="169">
        <v>36</v>
      </c>
      <c r="L784" s="167"/>
      <c r="M784" s="167"/>
      <c r="N784" s="167"/>
      <c r="O784" s="167"/>
      <c r="P784" s="167"/>
      <c r="Q784" s="167"/>
      <c r="R784" s="170"/>
      <c r="T784" s="171"/>
      <c r="U784" s="167"/>
      <c r="V784" s="167"/>
      <c r="W784" s="167"/>
      <c r="X784" s="167"/>
      <c r="Y784" s="167"/>
      <c r="Z784" s="167"/>
      <c r="AA784" s="172"/>
      <c r="AT784" s="173" t="s">
        <v>269</v>
      </c>
      <c r="AU784" s="173" t="s">
        <v>90</v>
      </c>
      <c r="AV784" s="165" t="s">
        <v>90</v>
      </c>
      <c r="AW784" s="165" t="s">
        <v>32</v>
      </c>
      <c r="AX784" s="165" t="s">
        <v>83</v>
      </c>
      <c r="AY784" s="173" t="s">
        <v>148</v>
      </c>
    </row>
    <row r="785" spans="2:65" s="23" customFormat="1" ht="36.75" customHeight="1">
      <c r="B785" s="146"/>
      <c r="C785" s="147" t="s">
        <v>1195</v>
      </c>
      <c r="D785" s="147" t="s">
        <v>149</v>
      </c>
      <c r="E785" s="148" t="s">
        <v>1196</v>
      </c>
      <c r="F785" s="291" t="s">
        <v>1197</v>
      </c>
      <c r="G785" s="291"/>
      <c r="H785" s="291"/>
      <c r="I785" s="291"/>
      <c r="J785" s="149" t="s">
        <v>451</v>
      </c>
      <c r="K785" s="150">
        <v>74.4</v>
      </c>
      <c r="L785" s="292"/>
      <c r="M785" s="292"/>
      <c r="N785" s="292">
        <f>ROUND(L785*K785,2)</f>
        <v>0</v>
      </c>
      <c r="O785" s="292"/>
      <c r="P785" s="292"/>
      <c r="Q785" s="292"/>
      <c r="R785" s="151"/>
      <c r="T785" s="152"/>
      <c r="U785" s="34" t="s">
        <v>40</v>
      </c>
      <c r="V785" s="153">
        <v>0.47400000000000003</v>
      </c>
      <c r="W785" s="153">
        <f>V785*K785</f>
        <v>35.265600000000006</v>
      </c>
      <c r="X785" s="153">
        <v>0.007322</v>
      </c>
      <c r="Y785" s="153">
        <f>X785*K785</f>
        <v>0.5447568</v>
      </c>
      <c r="Z785" s="153">
        <v>0</v>
      </c>
      <c r="AA785" s="154">
        <f>Z785*K785</f>
        <v>0</v>
      </c>
      <c r="AR785" s="9" t="s">
        <v>337</v>
      </c>
      <c r="AT785" s="9" t="s">
        <v>149</v>
      </c>
      <c r="AU785" s="9" t="s">
        <v>90</v>
      </c>
      <c r="AY785" s="9" t="s">
        <v>148</v>
      </c>
      <c r="BE785" s="155">
        <f>IF(U785="základní",N785,0)</f>
        <v>0</v>
      </c>
      <c r="BF785" s="155">
        <f>IF(U785="snížená",N785,0)</f>
        <v>0</v>
      </c>
      <c r="BG785" s="155">
        <f>IF(U785="zákl. přenesená",N785,0)</f>
        <v>0</v>
      </c>
      <c r="BH785" s="155">
        <f>IF(U785="sníž. přenesená",N785,0)</f>
        <v>0</v>
      </c>
      <c r="BI785" s="155">
        <f>IF(U785="nulová",N785,0)</f>
        <v>0</v>
      </c>
      <c r="BJ785" s="9" t="s">
        <v>83</v>
      </c>
      <c r="BK785" s="155">
        <f>ROUND(L785*K785,2)</f>
        <v>0</v>
      </c>
      <c r="BL785" s="9" t="s">
        <v>337</v>
      </c>
      <c r="BM785" s="9" t="s">
        <v>1198</v>
      </c>
    </row>
    <row r="786" spans="2:51" s="165" customFormat="1" ht="22.5" customHeight="1">
      <c r="B786" s="166"/>
      <c r="C786" s="167"/>
      <c r="D786" s="167"/>
      <c r="E786" s="168"/>
      <c r="F786" s="300" t="s">
        <v>1199</v>
      </c>
      <c r="G786" s="300"/>
      <c r="H786" s="300"/>
      <c r="I786" s="300"/>
      <c r="J786" s="167"/>
      <c r="K786" s="169">
        <v>54.4</v>
      </c>
      <c r="L786" s="167"/>
      <c r="M786" s="167"/>
      <c r="N786" s="167"/>
      <c r="O786" s="167"/>
      <c r="P786" s="167"/>
      <c r="Q786" s="167"/>
      <c r="R786" s="170"/>
      <c r="T786" s="171"/>
      <c r="U786" s="167"/>
      <c r="V786" s="167"/>
      <c r="W786" s="167"/>
      <c r="X786" s="167"/>
      <c r="Y786" s="167"/>
      <c r="Z786" s="167"/>
      <c r="AA786" s="172"/>
      <c r="AT786" s="173" t="s">
        <v>269</v>
      </c>
      <c r="AU786" s="173" t="s">
        <v>90</v>
      </c>
      <c r="AV786" s="165" t="s">
        <v>90</v>
      </c>
      <c r="AW786" s="165" t="s">
        <v>32</v>
      </c>
      <c r="AX786" s="165" t="s">
        <v>75</v>
      </c>
      <c r="AY786" s="173" t="s">
        <v>148</v>
      </c>
    </row>
    <row r="787" spans="2:51" s="165" customFormat="1" ht="22.5" customHeight="1">
      <c r="B787" s="166"/>
      <c r="C787" s="167"/>
      <c r="D787" s="167"/>
      <c r="E787" s="168"/>
      <c r="F787" s="296" t="s">
        <v>1200</v>
      </c>
      <c r="G787" s="296"/>
      <c r="H787" s="296"/>
      <c r="I787" s="296"/>
      <c r="J787" s="167"/>
      <c r="K787" s="169">
        <v>20</v>
      </c>
      <c r="L787" s="167"/>
      <c r="M787" s="167"/>
      <c r="N787" s="167"/>
      <c r="O787" s="167"/>
      <c r="P787" s="167"/>
      <c r="Q787" s="167"/>
      <c r="R787" s="170"/>
      <c r="T787" s="171"/>
      <c r="U787" s="167"/>
      <c r="V787" s="167"/>
      <c r="W787" s="167"/>
      <c r="X787" s="167"/>
      <c r="Y787" s="167"/>
      <c r="Z787" s="167"/>
      <c r="AA787" s="172"/>
      <c r="AT787" s="173" t="s">
        <v>269</v>
      </c>
      <c r="AU787" s="173" t="s">
        <v>90</v>
      </c>
      <c r="AV787" s="165" t="s">
        <v>90</v>
      </c>
      <c r="AW787" s="165" t="s">
        <v>32</v>
      </c>
      <c r="AX787" s="165" t="s">
        <v>75</v>
      </c>
      <c r="AY787" s="173" t="s">
        <v>148</v>
      </c>
    </row>
    <row r="788" spans="2:51" s="183" customFormat="1" ht="22.5" customHeight="1">
      <c r="B788" s="184"/>
      <c r="C788" s="185"/>
      <c r="D788" s="185"/>
      <c r="E788" s="186"/>
      <c r="F788" s="299" t="s">
        <v>281</v>
      </c>
      <c r="G788" s="299"/>
      <c r="H788" s="299"/>
      <c r="I788" s="299"/>
      <c r="J788" s="185"/>
      <c r="K788" s="187">
        <v>74.4</v>
      </c>
      <c r="L788" s="185"/>
      <c r="M788" s="185"/>
      <c r="N788" s="185"/>
      <c r="O788" s="185"/>
      <c r="P788" s="185"/>
      <c r="Q788" s="185"/>
      <c r="R788" s="188"/>
      <c r="T788" s="189"/>
      <c r="U788" s="185"/>
      <c r="V788" s="185"/>
      <c r="W788" s="185"/>
      <c r="X788" s="185"/>
      <c r="Y788" s="185"/>
      <c r="Z788" s="185"/>
      <c r="AA788" s="190"/>
      <c r="AT788" s="191" t="s">
        <v>269</v>
      </c>
      <c r="AU788" s="191" t="s">
        <v>90</v>
      </c>
      <c r="AV788" s="183" t="s">
        <v>147</v>
      </c>
      <c r="AW788" s="183" t="s">
        <v>32</v>
      </c>
      <c r="AX788" s="183" t="s">
        <v>83</v>
      </c>
      <c r="AY788" s="191" t="s">
        <v>148</v>
      </c>
    </row>
    <row r="789" spans="2:65" s="23" customFormat="1" ht="37.5" customHeight="1">
      <c r="B789" s="146"/>
      <c r="C789" s="147" t="s">
        <v>1201</v>
      </c>
      <c r="D789" s="147" t="s">
        <v>149</v>
      </c>
      <c r="E789" s="148" t="s">
        <v>1202</v>
      </c>
      <c r="F789" s="291" t="s">
        <v>1203</v>
      </c>
      <c r="G789" s="291"/>
      <c r="H789" s="291"/>
      <c r="I789" s="291"/>
      <c r="J789" s="149" t="s">
        <v>451</v>
      </c>
      <c r="K789" s="150">
        <v>12</v>
      </c>
      <c r="L789" s="292"/>
      <c r="M789" s="292"/>
      <c r="N789" s="292">
        <f>ROUND(L789*K789,2)</f>
        <v>0</v>
      </c>
      <c r="O789" s="292"/>
      <c r="P789" s="292"/>
      <c r="Q789" s="292"/>
      <c r="R789" s="151"/>
      <c r="T789" s="152"/>
      <c r="U789" s="34" t="s">
        <v>40</v>
      </c>
      <c r="V789" s="153">
        <v>0.804</v>
      </c>
      <c r="W789" s="153">
        <f>V789*K789</f>
        <v>9.648</v>
      </c>
      <c r="X789" s="153">
        <v>0.017516</v>
      </c>
      <c r="Y789" s="153">
        <f>X789*K789</f>
        <v>0.210192</v>
      </c>
      <c r="Z789" s="153">
        <v>0</v>
      </c>
      <c r="AA789" s="154">
        <f>Z789*K789</f>
        <v>0</v>
      </c>
      <c r="AR789" s="9" t="s">
        <v>337</v>
      </c>
      <c r="AT789" s="9" t="s">
        <v>149</v>
      </c>
      <c r="AU789" s="9" t="s">
        <v>90</v>
      </c>
      <c r="AY789" s="9" t="s">
        <v>148</v>
      </c>
      <c r="BE789" s="155">
        <f>IF(U789="základní",N789,0)</f>
        <v>0</v>
      </c>
      <c r="BF789" s="155">
        <f>IF(U789="snížená",N789,0)</f>
        <v>0</v>
      </c>
      <c r="BG789" s="155">
        <f>IF(U789="zákl. přenesená",N789,0)</f>
        <v>0</v>
      </c>
      <c r="BH789" s="155">
        <f>IF(U789="sníž. přenesená",N789,0)</f>
        <v>0</v>
      </c>
      <c r="BI789" s="155">
        <f>IF(U789="nulová",N789,0)</f>
        <v>0</v>
      </c>
      <c r="BJ789" s="9" t="s">
        <v>83</v>
      </c>
      <c r="BK789" s="155">
        <f>ROUND(L789*K789,2)</f>
        <v>0</v>
      </c>
      <c r="BL789" s="9" t="s">
        <v>337</v>
      </c>
      <c r="BM789" s="9" t="s">
        <v>1204</v>
      </c>
    </row>
    <row r="790" spans="2:51" s="165" customFormat="1" ht="22.5" customHeight="1">
      <c r="B790" s="166"/>
      <c r="C790" s="167"/>
      <c r="D790" s="167"/>
      <c r="E790" s="168"/>
      <c r="F790" s="300" t="s">
        <v>1205</v>
      </c>
      <c r="G790" s="300"/>
      <c r="H790" s="300"/>
      <c r="I790" s="300"/>
      <c r="J790" s="167"/>
      <c r="K790" s="169">
        <v>12</v>
      </c>
      <c r="L790" s="167"/>
      <c r="M790" s="167"/>
      <c r="N790" s="167"/>
      <c r="O790" s="167"/>
      <c r="P790" s="167"/>
      <c r="Q790" s="167"/>
      <c r="R790" s="170"/>
      <c r="T790" s="171"/>
      <c r="U790" s="167"/>
      <c r="V790" s="167"/>
      <c r="W790" s="167"/>
      <c r="X790" s="167"/>
      <c r="Y790" s="167"/>
      <c r="Z790" s="167"/>
      <c r="AA790" s="172"/>
      <c r="AT790" s="173" t="s">
        <v>269</v>
      </c>
      <c r="AU790" s="173" t="s">
        <v>90</v>
      </c>
      <c r="AV790" s="165" t="s">
        <v>90</v>
      </c>
      <c r="AW790" s="165" t="s">
        <v>32</v>
      </c>
      <c r="AX790" s="165" t="s">
        <v>83</v>
      </c>
      <c r="AY790" s="173" t="s">
        <v>148</v>
      </c>
    </row>
    <row r="791" spans="2:65" s="23" customFormat="1" ht="38.25" customHeight="1">
      <c r="B791" s="146"/>
      <c r="C791" s="147" t="s">
        <v>1206</v>
      </c>
      <c r="D791" s="147" t="s">
        <v>149</v>
      </c>
      <c r="E791" s="148" t="s">
        <v>1207</v>
      </c>
      <c r="F791" s="291" t="s">
        <v>1208</v>
      </c>
      <c r="G791" s="291"/>
      <c r="H791" s="291"/>
      <c r="I791" s="291"/>
      <c r="J791" s="149" t="s">
        <v>172</v>
      </c>
      <c r="K791" s="150">
        <v>30.69</v>
      </c>
      <c r="L791" s="292"/>
      <c r="M791" s="292"/>
      <c r="N791" s="292">
        <f>ROUND(L791*K791,2)</f>
        <v>0</v>
      </c>
      <c r="O791" s="292"/>
      <c r="P791" s="292"/>
      <c r="Q791" s="292"/>
      <c r="R791" s="151"/>
      <c r="T791" s="152"/>
      <c r="U791" s="34" t="s">
        <v>40</v>
      </c>
      <c r="V791" s="153">
        <v>0.30000000000000004</v>
      </c>
      <c r="W791" s="153">
        <f>V791*K791</f>
        <v>9.207000000000003</v>
      </c>
      <c r="X791" s="153">
        <v>0.0161015</v>
      </c>
      <c r="Y791" s="153">
        <f>X791*K791</f>
        <v>0.4941550350000001</v>
      </c>
      <c r="Z791" s="153">
        <v>0</v>
      </c>
      <c r="AA791" s="154">
        <f>Z791*K791</f>
        <v>0</v>
      </c>
      <c r="AR791" s="9" t="s">
        <v>337</v>
      </c>
      <c r="AT791" s="9" t="s">
        <v>149</v>
      </c>
      <c r="AU791" s="9" t="s">
        <v>90</v>
      </c>
      <c r="AY791" s="9" t="s">
        <v>148</v>
      </c>
      <c r="BE791" s="155">
        <f>IF(U791="základní",N791,0)</f>
        <v>0</v>
      </c>
      <c r="BF791" s="155">
        <f>IF(U791="snížená",N791,0)</f>
        <v>0</v>
      </c>
      <c r="BG791" s="155">
        <f>IF(U791="zákl. přenesená",N791,0)</f>
        <v>0</v>
      </c>
      <c r="BH791" s="155">
        <f>IF(U791="sníž. přenesená",N791,0)</f>
        <v>0</v>
      </c>
      <c r="BI791" s="155">
        <f>IF(U791="nulová",N791,0)</f>
        <v>0</v>
      </c>
      <c r="BJ791" s="9" t="s">
        <v>83</v>
      </c>
      <c r="BK791" s="155">
        <f>ROUND(L791*K791,2)</f>
        <v>0</v>
      </c>
      <c r="BL791" s="9" t="s">
        <v>337</v>
      </c>
      <c r="BM791" s="9" t="s">
        <v>1209</v>
      </c>
    </row>
    <row r="792" spans="2:51" s="165" customFormat="1" ht="22.5" customHeight="1">
      <c r="B792" s="166"/>
      <c r="C792" s="167"/>
      <c r="D792" s="167"/>
      <c r="E792" s="168"/>
      <c r="F792" s="300" t="s">
        <v>194</v>
      </c>
      <c r="G792" s="300"/>
      <c r="H792" s="300"/>
      <c r="I792" s="300"/>
      <c r="J792" s="167"/>
      <c r="K792" s="169">
        <v>30.69</v>
      </c>
      <c r="L792" s="167"/>
      <c r="M792" s="167"/>
      <c r="N792" s="167"/>
      <c r="O792" s="167"/>
      <c r="P792" s="167"/>
      <c r="Q792" s="167"/>
      <c r="R792" s="170"/>
      <c r="T792" s="171"/>
      <c r="U792" s="167"/>
      <c r="V792" s="167"/>
      <c r="W792" s="167"/>
      <c r="X792" s="167"/>
      <c r="Y792" s="167"/>
      <c r="Z792" s="167"/>
      <c r="AA792" s="172"/>
      <c r="AT792" s="173" t="s">
        <v>269</v>
      </c>
      <c r="AU792" s="173" t="s">
        <v>90</v>
      </c>
      <c r="AV792" s="165" t="s">
        <v>90</v>
      </c>
      <c r="AW792" s="165" t="s">
        <v>32</v>
      </c>
      <c r="AX792" s="165" t="s">
        <v>83</v>
      </c>
      <c r="AY792" s="173" t="s">
        <v>148</v>
      </c>
    </row>
    <row r="793" spans="2:65" s="23" customFormat="1" ht="37.5" customHeight="1">
      <c r="B793" s="146"/>
      <c r="C793" s="147" t="s">
        <v>1210</v>
      </c>
      <c r="D793" s="147" t="s">
        <v>149</v>
      </c>
      <c r="E793" s="148" t="s">
        <v>1211</v>
      </c>
      <c r="F793" s="291" t="s">
        <v>1212</v>
      </c>
      <c r="G793" s="291"/>
      <c r="H793" s="291"/>
      <c r="I793" s="291"/>
      <c r="J793" s="149" t="s">
        <v>172</v>
      </c>
      <c r="K793" s="150">
        <v>144.3</v>
      </c>
      <c r="L793" s="292"/>
      <c r="M793" s="292"/>
      <c r="N793" s="292">
        <f>ROUND(L793*K793,2)</f>
        <v>0</v>
      </c>
      <c r="O793" s="292"/>
      <c r="P793" s="292"/>
      <c r="Q793" s="292"/>
      <c r="R793" s="151"/>
      <c r="T793" s="152"/>
      <c r="U793" s="34" t="s">
        <v>40</v>
      </c>
      <c r="V793" s="153">
        <v>0.135</v>
      </c>
      <c r="W793" s="153">
        <f>V793*K793</f>
        <v>19.480500000000003</v>
      </c>
      <c r="X793" s="153">
        <v>0</v>
      </c>
      <c r="Y793" s="153">
        <f>X793*K793</f>
        <v>0</v>
      </c>
      <c r="Z793" s="153">
        <v>0</v>
      </c>
      <c r="AA793" s="154">
        <f>Z793*K793</f>
        <v>0</v>
      </c>
      <c r="AR793" s="9" t="s">
        <v>337</v>
      </c>
      <c r="AT793" s="9" t="s">
        <v>149</v>
      </c>
      <c r="AU793" s="9" t="s">
        <v>90</v>
      </c>
      <c r="AY793" s="9" t="s">
        <v>148</v>
      </c>
      <c r="BE793" s="155">
        <f>IF(U793="základní",N793,0)</f>
        <v>0</v>
      </c>
      <c r="BF793" s="155">
        <f>IF(U793="snížená",N793,0)</f>
        <v>0</v>
      </c>
      <c r="BG793" s="155">
        <f>IF(U793="zákl. přenesená",N793,0)</f>
        <v>0</v>
      </c>
      <c r="BH793" s="155">
        <f>IF(U793="sníž. přenesená",N793,0)</f>
        <v>0</v>
      </c>
      <c r="BI793" s="155">
        <f>IF(U793="nulová",N793,0)</f>
        <v>0</v>
      </c>
      <c r="BJ793" s="9" t="s">
        <v>83</v>
      </c>
      <c r="BK793" s="155">
        <f>ROUND(L793*K793,2)</f>
        <v>0</v>
      </c>
      <c r="BL793" s="9" t="s">
        <v>337</v>
      </c>
      <c r="BM793" s="9" t="s">
        <v>1213</v>
      </c>
    </row>
    <row r="794" spans="2:51" s="165" customFormat="1" ht="22.5" customHeight="1">
      <c r="B794" s="166"/>
      <c r="C794" s="167"/>
      <c r="D794" s="167"/>
      <c r="E794" s="168"/>
      <c r="F794" s="300" t="s">
        <v>205</v>
      </c>
      <c r="G794" s="300"/>
      <c r="H794" s="300"/>
      <c r="I794" s="300"/>
      <c r="J794" s="167"/>
      <c r="K794" s="169">
        <v>144.3</v>
      </c>
      <c r="L794" s="167"/>
      <c r="M794" s="167"/>
      <c r="N794" s="167"/>
      <c r="O794" s="167"/>
      <c r="P794" s="167"/>
      <c r="Q794" s="167"/>
      <c r="R794" s="170"/>
      <c r="T794" s="171"/>
      <c r="U794" s="167"/>
      <c r="V794" s="167"/>
      <c r="W794" s="167"/>
      <c r="X794" s="167"/>
      <c r="Y794" s="167"/>
      <c r="Z794" s="167"/>
      <c r="AA794" s="172"/>
      <c r="AT794" s="173" t="s">
        <v>269</v>
      </c>
      <c r="AU794" s="173" t="s">
        <v>90</v>
      </c>
      <c r="AV794" s="165" t="s">
        <v>90</v>
      </c>
      <c r="AW794" s="165" t="s">
        <v>32</v>
      </c>
      <c r="AX794" s="165" t="s">
        <v>83</v>
      </c>
      <c r="AY794" s="173" t="s">
        <v>148</v>
      </c>
    </row>
    <row r="795" spans="2:65" s="23" customFormat="1" ht="31.5" customHeight="1">
      <c r="B795" s="146"/>
      <c r="C795" s="147" t="s">
        <v>1214</v>
      </c>
      <c r="D795" s="147" t="s">
        <v>149</v>
      </c>
      <c r="E795" s="148" t="s">
        <v>1215</v>
      </c>
      <c r="F795" s="291" t="s">
        <v>1216</v>
      </c>
      <c r="G795" s="291"/>
      <c r="H795" s="291"/>
      <c r="I795" s="291"/>
      <c r="J795" s="149" t="s">
        <v>451</v>
      </c>
      <c r="K795" s="150">
        <v>90</v>
      </c>
      <c r="L795" s="292"/>
      <c r="M795" s="292"/>
      <c r="N795" s="292">
        <f>ROUND(L795*K795,2)</f>
        <v>0</v>
      </c>
      <c r="O795" s="292"/>
      <c r="P795" s="292"/>
      <c r="Q795" s="292"/>
      <c r="R795" s="151"/>
      <c r="T795" s="152"/>
      <c r="U795" s="34" t="s">
        <v>40</v>
      </c>
      <c r="V795" s="153">
        <v>0.03</v>
      </c>
      <c r="W795" s="153">
        <f>V795*K795</f>
        <v>2.6999999999999997</v>
      </c>
      <c r="X795" s="153">
        <v>0</v>
      </c>
      <c r="Y795" s="153">
        <f>X795*K795</f>
        <v>0</v>
      </c>
      <c r="Z795" s="153">
        <v>0</v>
      </c>
      <c r="AA795" s="154">
        <f>Z795*K795</f>
        <v>0</v>
      </c>
      <c r="AR795" s="9" t="s">
        <v>337</v>
      </c>
      <c r="AT795" s="9" t="s">
        <v>149</v>
      </c>
      <c r="AU795" s="9" t="s">
        <v>90</v>
      </c>
      <c r="AY795" s="9" t="s">
        <v>148</v>
      </c>
      <c r="BE795" s="155">
        <f>IF(U795="základní",N795,0)</f>
        <v>0</v>
      </c>
      <c r="BF795" s="155">
        <f>IF(U795="snížená",N795,0)</f>
        <v>0</v>
      </c>
      <c r="BG795" s="155">
        <f>IF(U795="zákl. přenesená",N795,0)</f>
        <v>0</v>
      </c>
      <c r="BH795" s="155">
        <f>IF(U795="sníž. přenesená",N795,0)</f>
        <v>0</v>
      </c>
      <c r="BI795" s="155">
        <f>IF(U795="nulová",N795,0)</f>
        <v>0</v>
      </c>
      <c r="BJ795" s="9" t="s">
        <v>83</v>
      </c>
      <c r="BK795" s="155">
        <f>ROUND(L795*K795,2)</f>
        <v>0</v>
      </c>
      <c r="BL795" s="9" t="s">
        <v>337</v>
      </c>
      <c r="BM795" s="9" t="s">
        <v>1217</v>
      </c>
    </row>
    <row r="796" spans="2:51" s="165" customFormat="1" ht="22.5" customHeight="1">
      <c r="B796" s="166"/>
      <c r="C796" s="167"/>
      <c r="D796" s="167"/>
      <c r="E796" s="168"/>
      <c r="F796" s="300" t="s">
        <v>1218</v>
      </c>
      <c r="G796" s="300"/>
      <c r="H796" s="300"/>
      <c r="I796" s="300"/>
      <c r="J796" s="167"/>
      <c r="K796" s="169">
        <v>90</v>
      </c>
      <c r="L796" s="167"/>
      <c r="M796" s="167"/>
      <c r="N796" s="167"/>
      <c r="O796" s="167"/>
      <c r="P796" s="167"/>
      <c r="Q796" s="167"/>
      <c r="R796" s="170"/>
      <c r="T796" s="171"/>
      <c r="U796" s="167"/>
      <c r="V796" s="167"/>
      <c r="W796" s="167"/>
      <c r="X796" s="167"/>
      <c r="Y796" s="167"/>
      <c r="Z796" s="167"/>
      <c r="AA796" s="172"/>
      <c r="AT796" s="173" t="s">
        <v>269</v>
      </c>
      <c r="AU796" s="173" t="s">
        <v>90</v>
      </c>
      <c r="AV796" s="165" t="s">
        <v>90</v>
      </c>
      <c r="AW796" s="165" t="s">
        <v>32</v>
      </c>
      <c r="AX796" s="165" t="s">
        <v>83</v>
      </c>
      <c r="AY796" s="173" t="s">
        <v>148</v>
      </c>
    </row>
    <row r="797" spans="2:65" s="23" customFormat="1" ht="22.5" customHeight="1">
      <c r="B797" s="146"/>
      <c r="C797" s="192" t="s">
        <v>1219</v>
      </c>
      <c r="D797" s="192" t="s">
        <v>631</v>
      </c>
      <c r="E797" s="193" t="s">
        <v>1220</v>
      </c>
      <c r="F797" s="302" t="s">
        <v>1221</v>
      </c>
      <c r="G797" s="302"/>
      <c r="H797" s="302"/>
      <c r="I797" s="302"/>
      <c r="J797" s="194" t="s">
        <v>451</v>
      </c>
      <c r="K797" s="195">
        <v>495.825</v>
      </c>
      <c r="L797" s="303"/>
      <c r="M797" s="303"/>
      <c r="N797" s="303">
        <f>ROUND(L797*K797,2)</f>
        <v>0</v>
      </c>
      <c r="O797" s="303"/>
      <c r="P797" s="303"/>
      <c r="Q797" s="303"/>
      <c r="R797" s="151"/>
      <c r="T797" s="152"/>
      <c r="U797" s="34" t="s">
        <v>40</v>
      </c>
      <c r="V797" s="153">
        <v>0</v>
      </c>
      <c r="W797" s="153">
        <f>V797*K797</f>
        <v>0</v>
      </c>
      <c r="X797" s="153">
        <v>0</v>
      </c>
      <c r="Y797" s="153">
        <f>X797*K797</f>
        <v>0</v>
      </c>
      <c r="Z797" s="153">
        <v>0</v>
      </c>
      <c r="AA797" s="154">
        <f>Z797*K797</f>
        <v>0</v>
      </c>
      <c r="AR797" s="9" t="s">
        <v>454</v>
      </c>
      <c r="AT797" s="9" t="s">
        <v>631</v>
      </c>
      <c r="AU797" s="9" t="s">
        <v>90</v>
      </c>
      <c r="AY797" s="9" t="s">
        <v>148</v>
      </c>
      <c r="BE797" s="155">
        <f>IF(U797="základní",N797,0)</f>
        <v>0</v>
      </c>
      <c r="BF797" s="155">
        <f>IF(U797="snížená",N797,0)</f>
        <v>0</v>
      </c>
      <c r="BG797" s="155">
        <f>IF(U797="zákl. přenesená",N797,0)</f>
        <v>0</v>
      </c>
      <c r="BH797" s="155">
        <f>IF(U797="sníž. přenesená",N797,0)</f>
        <v>0</v>
      </c>
      <c r="BI797" s="155">
        <f>IF(U797="nulová",N797,0)</f>
        <v>0</v>
      </c>
      <c r="BJ797" s="9" t="s">
        <v>83</v>
      </c>
      <c r="BK797" s="155">
        <f>ROUND(L797*K797,2)</f>
        <v>0</v>
      </c>
      <c r="BL797" s="9" t="s">
        <v>337</v>
      </c>
      <c r="BM797" s="9" t="s">
        <v>1222</v>
      </c>
    </row>
    <row r="798" spans="2:51" s="165" customFormat="1" ht="22.5" customHeight="1">
      <c r="B798" s="166"/>
      <c r="C798" s="167"/>
      <c r="D798" s="167"/>
      <c r="E798" s="168"/>
      <c r="F798" s="300" t="s">
        <v>1223</v>
      </c>
      <c r="G798" s="300"/>
      <c r="H798" s="300"/>
      <c r="I798" s="300"/>
      <c r="J798" s="167"/>
      <c r="K798" s="169">
        <v>396.825</v>
      </c>
      <c r="L798" s="167"/>
      <c r="M798" s="167"/>
      <c r="N798" s="167"/>
      <c r="O798" s="167"/>
      <c r="P798" s="167"/>
      <c r="Q798" s="167"/>
      <c r="R798" s="170"/>
      <c r="T798" s="171"/>
      <c r="U798" s="167"/>
      <c r="V798" s="167"/>
      <c r="W798" s="167"/>
      <c r="X798" s="167"/>
      <c r="Y798" s="167"/>
      <c r="Z798" s="167"/>
      <c r="AA798" s="172"/>
      <c r="AT798" s="173" t="s">
        <v>269</v>
      </c>
      <c r="AU798" s="173" t="s">
        <v>90</v>
      </c>
      <c r="AV798" s="165" t="s">
        <v>90</v>
      </c>
      <c r="AW798" s="165" t="s">
        <v>32</v>
      </c>
      <c r="AX798" s="165" t="s">
        <v>75</v>
      </c>
      <c r="AY798" s="173" t="s">
        <v>148</v>
      </c>
    </row>
    <row r="799" spans="2:51" s="165" customFormat="1" ht="22.5" customHeight="1">
      <c r="B799" s="166"/>
      <c r="C799" s="167"/>
      <c r="D799" s="167"/>
      <c r="E799" s="168"/>
      <c r="F799" s="296" t="s">
        <v>1224</v>
      </c>
      <c r="G799" s="296"/>
      <c r="H799" s="296"/>
      <c r="I799" s="296"/>
      <c r="J799" s="167"/>
      <c r="K799" s="169">
        <v>99</v>
      </c>
      <c r="L799" s="167"/>
      <c r="M799" s="167"/>
      <c r="N799" s="167"/>
      <c r="O799" s="167"/>
      <c r="P799" s="167"/>
      <c r="Q799" s="167"/>
      <c r="R799" s="170"/>
      <c r="T799" s="171"/>
      <c r="U799" s="167"/>
      <c r="V799" s="167"/>
      <c r="W799" s="167"/>
      <c r="X799" s="167"/>
      <c r="Y799" s="167"/>
      <c r="Z799" s="167"/>
      <c r="AA799" s="172"/>
      <c r="AT799" s="173" t="s">
        <v>269</v>
      </c>
      <c r="AU799" s="173" t="s">
        <v>90</v>
      </c>
      <c r="AV799" s="165" t="s">
        <v>90</v>
      </c>
      <c r="AW799" s="165" t="s">
        <v>32</v>
      </c>
      <c r="AX799" s="165" t="s">
        <v>75</v>
      </c>
      <c r="AY799" s="173" t="s">
        <v>148</v>
      </c>
    </row>
    <row r="800" spans="2:51" s="183" customFormat="1" ht="22.5" customHeight="1">
      <c r="B800" s="184"/>
      <c r="C800" s="185"/>
      <c r="D800" s="185"/>
      <c r="E800" s="186"/>
      <c r="F800" s="299" t="s">
        <v>281</v>
      </c>
      <c r="G800" s="299"/>
      <c r="H800" s="299"/>
      <c r="I800" s="299"/>
      <c r="J800" s="185"/>
      <c r="K800" s="187">
        <v>495.825</v>
      </c>
      <c r="L800" s="185"/>
      <c r="M800" s="185"/>
      <c r="N800" s="185"/>
      <c r="O800" s="185"/>
      <c r="P800" s="185"/>
      <c r="Q800" s="185"/>
      <c r="R800" s="188"/>
      <c r="T800" s="189"/>
      <c r="U800" s="185"/>
      <c r="V800" s="185"/>
      <c r="W800" s="185"/>
      <c r="X800" s="185"/>
      <c r="Y800" s="185"/>
      <c r="Z800" s="185"/>
      <c r="AA800" s="190"/>
      <c r="AT800" s="191" t="s">
        <v>269</v>
      </c>
      <c r="AU800" s="191" t="s">
        <v>90</v>
      </c>
      <c r="AV800" s="183" t="s">
        <v>147</v>
      </c>
      <c r="AW800" s="183" t="s">
        <v>32</v>
      </c>
      <c r="AX800" s="183" t="s">
        <v>83</v>
      </c>
      <c r="AY800" s="191" t="s">
        <v>148</v>
      </c>
    </row>
    <row r="801" spans="2:65" s="23" customFormat="1" ht="31.5" customHeight="1">
      <c r="B801" s="146"/>
      <c r="C801" s="147" t="s">
        <v>1225</v>
      </c>
      <c r="D801" s="147" t="s">
        <v>149</v>
      </c>
      <c r="E801" s="148" t="s">
        <v>1226</v>
      </c>
      <c r="F801" s="291" t="s">
        <v>1227</v>
      </c>
      <c r="G801" s="291"/>
      <c r="H801" s="291"/>
      <c r="I801" s="291"/>
      <c r="J801" s="149" t="s">
        <v>172</v>
      </c>
      <c r="K801" s="150">
        <v>182.71</v>
      </c>
      <c r="L801" s="292"/>
      <c r="M801" s="292"/>
      <c r="N801" s="292">
        <f>ROUND(L801*K801,2)</f>
        <v>0</v>
      </c>
      <c r="O801" s="292"/>
      <c r="P801" s="292"/>
      <c r="Q801" s="292"/>
      <c r="R801" s="151"/>
      <c r="T801" s="152"/>
      <c r="U801" s="34" t="s">
        <v>40</v>
      </c>
      <c r="V801" s="153">
        <v>0.05</v>
      </c>
      <c r="W801" s="153">
        <f>V801*K801</f>
        <v>9.1355</v>
      </c>
      <c r="X801" s="153">
        <v>0</v>
      </c>
      <c r="Y801" s="153">
        <f>X801*K801</f>
        <v>0</v>
      </c>
      <c r="Z801" s="153">
        <v>0.005</v>
      </c>
      <c r="AA801" s="154">
        <f>Z801*K801</f>
        <v>0.9135500000000001</v>
      </c>
      <c r="AR801" s="9" t="s">
        <v>337</v>
      </c>
      <c r="AT801" s="9" t="s">
        <v>149</v>
      </c>
      <c r="AU801" s="9" t="s">
        <v>90</v>
      </c>
      <c r="AY801" s="9" t="s">
        <v>148</v>
      </c>
      <c r="BE801" s="155">
        <f>IF(U801="základní",N801,0)</f>
        <v>0</v>
      </c>
      <c r="BF801" s="155">
        <f>IF(U801="snížená",N801,0)</f>
        <v>0</v>
      </c>
      <c r="BG801" s="155">
        <f>IF(U801="zákl. přenesená",N801,0)</f>
        <v>0</v>
      </c>
      <c r="BH801" s="155">
        <f>IF(U801="sníž. přenesená",N801,0)</f>
        <v>0</v>
      </c>
      <c r="BI801" s="155">
        <f>IF(U801="nulová",N801,0)</f>
        <v>0</v>
      </c>
      <c r="BJ801" s="9" t="s">
        <v>83</v>
      </c>
      <c r="BK801" s="155">
        <f>ROUND(L801*K801,2)</f>
        <v>0</v>
      </c>
      <c r="BL801" s="9" t="s">
        <v>337</v>
      </c>
      <c r="BM801" s="9" t="s">
        <v>1228</v>
      </c>
    </row>
    <row r="802" spans="2:51" s="165" customFormat="1" ht="22.5" customHeight="1">
      <c r="B802" s="166"/>
      <c r="C802" s="167"/>
      <c r="D802" s="167"/>
      <c r="E802" s="168"/>
      <c r="F802" s="300" t="s">
        <v>1229</v>
      </c>
      <c r="G802" s="300"/>
      <c r="H802" s="300"/>
      <c r="I802" s="300"/>
      <c r="J802" s="167"/>
      <c r="K802" s="169">
        <v>182.71</v>
      </c>
      <c r="L802" s="167"/>
      <c r="M802" s="167"/>
      <c r="N802" s="167"/>
      <c r="O802" s="167"/>
      <c r="P802" s="167"/>
      <c r="Q802" s="167"/>
      <c r="R802" s="170"/>
      <c r="T802" s="171"/>
      <c r="U802" s="167"/>
      <c r="V802" s="167"/>
      <c r="W802" s="167"/>
      <c r="X802" s="167"/>
      <c r="Y802" s="167"/>
      <c r="Z802" s="167"/>
      <c r="AA802" s="172"/>
      <c r="AT802" s="173" t="s">
        <v>269</v>
      </c>
      <c r="AU802" s="173" t="s">
        <v>90</v>
      </c>
      <c r="AV802" s="165" t="s">
        <v>90</v>
      </c>
      <c r="AW802" s="165" t="s">
        <v>32</v>
      </c>
      <c r="AX802" s="165" t="s">
        <v>83</v>
      </c>
      <c r="AY802" s="173" t="s">
        <v>148</v>
      </c>
    </row>
    <row r="803" spans="2:65" s="23" customFormat="1" ht="44.25" customHeight="1">
      <c r="B803" s="146"/>
      <c r="C803" s="147" t="s">
        <v>1230</v>
      </c>
      <c r="D803" s="147" t="s">
        <v>149</v>
      </c>
      <c r="E803" s="148" t="s">
        <v>1231</v>
      </c>
      <c r="F803" s="291" t="s">
        <v>1232</v>
      </c>
      <c r="G803" s="291"/>
      <c r="H803" s="291"/>
      <c r="I803" s="291"/>
      <c r="J803" s="149" t="s">
        <v>172</v>
      </c>
      <c r="K803" s="150">
        <v>12.1</v>
      </c>
      <c r="L803" s="292"/>
      <c r="M803" s="292"/>
      <c r="N803" s="292">
        <f>ROUND(L803*K803,2)</f>
        <v>0</v>
      </c>
      <c r="O803" s="292"/>
      <c r="P803" s="292"/>
      <c r="Q803" s="292"/>
      <c r="R803" s="151"/>
      <c r="T803" s="152"/>
      <c r="U803" s="34" t="s">
        <v>40</v>
      </c>
      <c r="V803" s="153">
        <v>0.158</v>
      </c>
      <c r="W803" s="153">
        <f>V803*K803</f>
        <v>1.9118</v>
      </c>
      <c r="X803" s="153">
        <v>0</v>
      </c>
      <c r="Y803" s="153">
        <f>X803*K803</f>
        <v>0</v>
      </c>
      <c r="Z803" s="153">
        <v>0.03554</v>
      </c>
      <c r="AA803" s="154">
        <f>Z803*K803</f>
        <v>0.430034</v>
      </c>
      <c r="AR803" s="9" t="s">
        <v>337</v>
      </c>
      <c r="AT803" s="9" t="s">
        <v>149</v>
      </c>
      <c r="AU803" s="9" t="s">
        <v>90</v>
      </c>
      <c r="AY803" s="9" t="s">
        <v>148</v>
      </c>
      <c r="BE803" s="155">
        <f>IF(U803="základní",N803,0)</f>
        <v>0</v>
      </c>
      <c r="BF803" s="155">
        <f>IF(U803="snížená",N803,0)</f>
        <v>0</v>
      </c>
      <c r="BG803" s="155">
        <f>IF(U803="zákl. přenesená",N803,0)</f>
        <v>0</v>
      </c>
      <c r="BH803" s="155">
        <f>IF(U803="sníž. přenesená",N803,0)</f>
        <v>0</v>
      </c>
      <c r="BI803" s="155">
        <f>IF(U803="nulová",N803,0)</f>
        <v>0</v>
      </c>
      <c r="BJ803" s="9" t="s">
        <v>83</v>
      </c>
      <c r="BK803" s="155">
        <f>ROUND(L803*K803,2)</f>
        <v>0</v>
      </c>
      <c r="BL803" s="9" t="s">
        <v>337</v>
      </c>
      <c r="BM803" s="9" t="s">
        <v>1233</v>
      </c>
    </row>
    <row r="804" spans="2:51" s="157" customFormat="1" ht="22.5" customHeight="1">
      <c r="B804" s="158"/>
      <c r="C804" s="159"/>
      <c r="D804" s="159"/>
      <c r="E804" s="160"/>
      <c r="F804" s="295" t="s">
        <v>1234</v>
      </c>
      <c r="G804" s="295"/>
      <c r="H804" s="295"/>
      <c r="I804" s="295"/>
      <c r="J804" s="159"/>
      <c r="K804" s="160"/>
      <c r="L804" s="159"/>
      <c r="M804" s="159"/>
      <c r="N804" s="159"/>
      <c r="O804" s="159"/>
      <c r="P804" s="159"/>
      <c r="Q804" s="159"/>
      <c r="R804" s="161"/>
      <c r="T804" s="162"/>
      <c r="U804" s="159"/>
      <c r="V804" s="159"/>
      <c r="W804" s="159"/>
      <c r="X804" s="159"/>
      <c r="Y804" s="159"/>
      <c r="Z804" s="159"/>
      <c r="AA804" s="163"/>
      <c r="AT804" s="164" t="s">
        <v>269</v>
      </c>
      <c r="AU804" s="164" t="s">
        <v>90</v>
      </c>
      <c r="AV804" s="157" t="s">
        <v>83</v>
      </c>
      <c r="AW804" s="157" t="s">
        <v>32</v>
      </c>
      <c r="AX804" s="157" t="s">
        <v>75</v>
      </c>
      <c r="AY804" s="164" t="s">
        <v>148</v>
      </c>
    </row>
    <row r="805" spans="2:51" s="165" customFormat="1" ht="22.5" customHeight="1">
      <c r="B805" s="166"/>
      <c r="C805" s="167"/>
      <c r="D805" s="167"/>
      <c r="E805" s="168"/>
      <c r="F805" s="296" t="s">
        <v>1235</v>
      </c>
      <c r="G805" s="296"/>
      <c r="H805" s="296"/>
      <c r="I805" s="296"/>
      <c r="J805" s="167"/>
      <c r="K805" s="169">
        <v>12.1</v>
      </c>
      <c r="L805" s="167"/>
      <c r="M805" s="167"/>
      <c r="N805" s="167"/>
      <c r="O805" s="167"/>
      <c r="P805" s="167"/>
      <c r="Q805" s="167"/>
      <c r="R805" s="170"/>
      <c r="T805" s="171"/>
      <c r="U805" s="167"/>
      <c r="V805" s="167"/>
      <c r="W805" s="167"/>
      <c r="X805" s="167"/>
      <c r="Y805" s="167"/>
      <c r="Z805" s="167"/>
      <c r="AA805" s="172"/>
      <c r="AT805" s="173" t="s">
        <v>269</v>
      </c>
      <c r="AU805" s="173" t="s">
        <v>90</v>
      </c>
      <c r="AV805" s="165" t="s">
        <v>90</v>
      </c>
      <c r="AW805" s="165" t="s">
        <v>32</v>
      </c>
      <c r="AX805" s="165" t="s">
        <v>83</v>
      </c>
      <c r="AY805" s="173" t="s">
        <v>148</v>
      </c>
    </row>
    <row r="806" spans="2:65" s="23" customFormat="1" ht="22.5" customHeight="1">
      <c r="B806" s="146"/>
      <c r="C806" s="147" t="s">
        <v>1236</v>
      </c>
      <c r="D806" s="147" t="s">
        <v>149</v>
      </c>
      <c r="E806" s="148" t="s">
        <v>1237</v>
      </c>
      <c r="F806" s="291" t="s">
        <v>1238</v>
      </c>
      <c r="G806" s="291"/>
      <c r="H806" s="291"/>
      <c r="I806" s="291"/>
      <c r="J806" s="149" t="s">
        <v>172</v>
      </c>
      <c r="K806" s="150">
        <v>9.68</v>
      </c>
      <c r="L806" s="292"/>
      <c r="M806" s="292"/>
      <c r="N806" s="292">
        <f>ROUND(L806*K806,2)</f>
        <v>0</v>
      </c>
      <c r="O806" s="292"/>
      <c r="P806" s="292"/>
      <c r="Q806" s="292"/>
      <c r="R806" s="151"/>
      <c r="T806" s="152"/>
      <c r="U806" s="34" t="s">
        <v>40</v>
      </c>
      <c r="V806" s="153">
        <v>0.36200000000000004</v>
      </c>
      <c r="W806" s="153">
        <f>V806*K806</f>
        <v>3.50416</v>
      </c>
      <c r="X806" s="153">
        <v>0</v>
      </c>
      <c r="Y806" s="153">
        <f>X806*K806</f>
        <v>0</v>
      </c>
      <c r="Z806" s="153">
        <v>0</v>
      </c>
      <c r="AA806" s="154">
        <f>Z806*K806</f>
        <v>0</v>
      </c>
      <c r="AR806" s="9" t="s">
        <v>337</v>
      </c>
      <c r="AT806" s="9" t="s">
        <v>149</v>
      </c>
      <c r="AU806" s="9" t="s">
        <v>90</v>
      </c>
      <c r="AY806" s="9" t="s">
        <v>148</v>
      </c>
      <c r="BE806" s="155">
        <f>IF(U806="základní",N806,0)</f>
        <v>0</v>
      </c>
      <c r="BF806" s="155">
        <f>IF(U806="snížená",N806,0)</f>
        <v>0</v>
      </c>
      <c r="BG806" s="155">
        <f>IF(U806="zákl. přenesená",N806,0)</f>
        <v>0</v>
      </c>
      <c r="BH806" s="155">
        <f>IF(U806="sníž. přenesená",N806,0)</f>
        <v>0</v>
      </c>
      <c r="BI806" s="155">
        <f>IF(U806="nulová",N806,0)</f>
        <v>0</v>
      </c>
      <c r="BJ806" s="9" t="s">
        <v>83</v>
      </c>
      <c r="BK806" s="155">
        <f>ROUND(L806*K806,2)</f>
        <v>0</v>
      </c>
      <c r="BL806" s="9" t="s">
        <v>337</v>
      </c>
      <c r="BM806" s="9" t="s">
        <v>1239</v>
      </c>
    </row>
    <row r="807" spans="2:51" s="157" customFormat="1" ht="22.5" customHeight="1">
      <c r="B807" s="158"/>
      <c r="C807" s="159"/>
      <c r="D807" s="159"/>
      <c r="E807" s="160"/>
      <c r="F807" s="295" t="s">
        <v>1234</v>
      </c>
      <c r="G807" s="295"/>
      <c r="H807" s="295"/>
      <c r="I807" s="295"/>
      <c r="J807" s="159"/>
      <c r="K807" s="160"/>
      <c r="L807" s="159"/>
      <c r="M807" s="159"/>
      <c r="N807" s="159"/>
      <c r="O807" s="159"/>
      <c r="P807" s="159"/>
      <c r="Q807" s="159"/>
      <c r="R807" s="161"/>
      <c r="T807" s="162"/>
      <c r="U807" s="159"/>
      <c r="V807" s="159"/>
      <c r="W807" s="159"/>
      <c r="X807" s="159"/>
      <c r="Y807" s="159"/>
      <c r="Z807" s="159"/>
      <c r="AA807" s="163"/>
      <c r="AT807" s="164" t="s">
        <v>269</v>
      </c>
      <c r="AU807" s="164" t="s">
        <v>90</v>
      </c>
      <c r="AV807" s="157" t="s">
        <v>83</v>
      </c>
      <c r="AW807" s="157" t="s">
        <v>32</v>
      </c>
      <c r="AX807" s="157" t="s">
        <v>75</v>
      </c>
      <c r="AY807" s="164" t="s">
        <v>148</v>
      </c>
    </row>
    <row r="808" spans="2:51" s="165" customFormat="1" ht="22.5" customHeight="1">
      <c r="B808" s="166"/>
      <c r="C808" s="167"/>
      <c r="D808" s="167"/>
      <c r="E808" s="168"/>
      <c r="F808" s="296" t="s">
        <v>1240</v>
      </c>
      <c r="G808" s="296"/>
      <c r="H808" s="296"/>
      <c r="I808" s="296"/>
      <c r="J808" s="167"/>
      <c r="K808" s="169">
        <v>9.68</v>
      </c>
      <c r="L808" s="167"/>
      <c r="M808" s="167"/>
      <c r="N808" s="167"/>
      <c r="O808" s="167"/>
      <c r="P808" s="167"/>
      <c r="Q808" s="167"/>
      <c r="R808" s="170"/>
      <c r="T808" s="171"/>
      <c r="U808" s="167"/>
      <c r="V808" s="167"/>
      <c r="W808" s="167"/>
      <c r="X808" s="167"/>
      <c r="Y808" s="167"/>
      <c r="Z808" s="167"/>
      <c r="AA808" s="172"/>
      <c r="AT808" s="173" t="s">
        <v>269</v>
      </c>
      <c r="AU808" s="173" t="s">
        <v>90</v>
      </c>
      <c r="AV808" s="165" t="s">
        <v>90</v>
      </c>
      <c r="AW808" s="165" t="s">
        <v>32</v>
      </c>
      <c r="AX808" s="165" t="s">
        <v>83</v>
      </c>
      <c r="AY808" s="173" t="s">
        <v>148</v>
      </c>
    </row>
    <row r="809" spans="2:65" s="23" customFormat="1" ht="22.5" customHeight="1">
      <c r="B809" s="146"/>
      <c r="C809" s="192" t="s">
        <v>1241</v>
      </c>
      <c r="D809" s="192" t="s">
        <v>631</v>
      </c>
      <c r="E809" s="193" t="s">
        <v>1242</v>
      </c>
      <c r="F809" s="302" t="s">
        <v>1243</v>
      </c>
      <c r="G809" s="302"/>
      <c r="H809" s="302"/>
      <c r="I809" s="302"/>
      <c r="J809" s="194" t="s">
        <v>172</v>
      </c>
      <c r="K809" s="195">
        <v>10.067</v>
      </c>
      <c r="L809" s="303"/>
      <c r="M809" s="303"/>
      <c r="N809" s="303">
        <f>ROUND(L809*K809,2)</f>
        <v>0</v>
      </c>
      <c r="O809" s="303"/>
      <c r="P809" s="303"/>
      <c r="Q809" s="303"/>
      <c r="R809" s="151"/>
      <c r="T809" s="152"/>
      <c r="U809" s="34" t="s">
        <v>40</v>
      </c>
      <c r="V809" s="153">
        <v>0</v>
      </c>
      <c r="W809" s="153">
        <f>V809*K809</f>
        <v>0</v>
      </c>
      <c r="X809" s="153">
        <v>0.015</v>
      </c>
      <c r="Y809" s="153">
        <f>X809*K809</f>
        <v>0.151005</v>
      </c>
      <c r="Z809" s="153">
        <v>0</v>
      </c>
      <c r="AA809" s="154">
        <f>Z809*K809</f>
        <v>0</v>
      </c>
      <c r="AR809" s="9" t="s">
        <v>454</v>
      </c>
      <c r="AT809" s="9" t="s">
        <v>631</v>
      </c>
      <c r="AU809" s="9" t="s">
        <v>90</v>
      </c>
      <c r="AY809" s="9" t="s">
        <v>148</v>
      </c>
      <c r="BE809" s="155">
        <f>IF(U809="základní",N809,0)</f>
        <v>0</v>
      </c>
      <c r="BF809" s="155">
        <f>IF(U809="snížená",N809,0)</f>
        <v>0</v>
      </c>
      <c r="BG809" s="155">
        <f>IF(U809="zákl. přenesená",N809,0)</f>
        <v>0</v>
      </c>
      <c r="BH809" s="155">
        <f>IF(U809="sníž. přenesená",N809,0)</f>
        <v>0</v>
      </c>
      <c r="BI809" s="155">
        <f>IF(U809="nulová",N809,0)</f>
        <v>0</v>
      </c>
      <c r="BJ809" s="9" t="s">
        <v>83</v>
      </c>
      <c r="BK809" s="155">
        <f>ROUND(L809*K809,2)</f>
        <v>0</v>
      </c>
      <c r="BL809" s="9" t="s">
        <v>337</v>
      </c>
      <c r="BM809" s="9" t="s">
        <v>1244</v>
      </c>
    </row>
    <row r="810" spans="2:51" s="165" customFormat="1" ht="22.5" customHeight="1">
      <c r="B810" s="166"/>
      <c r="C810" s="167"/>
      <c r="D810" s="167"/>
      <c r="E810" s="168"/>
      <c r="F810" s="300" t="s">
        <v>1245</v>
      </c>
      <c r="G810" s="300"/>
      <c r="H810" s="300"/>
      <c r="I810" s="300"/>
      <c r="J810" s="167"/>
      <c r="K810" s="169">
        <v>10.067</v>
      </c>
      <c r="L810" s="167"/>
      <c r="M810" s="167"/>
      <c r="N810" s="167"/>
      <c r="O810" s="167"/>
      <c r="P810" s="167"/>
      <c r="Q810" s="167"/>
      <c r="R810" s="170"/>
      <c r="T810" s="171"/>
      <c r="U810" s="167"/>
      <c r="V810" s="167"/>
      <c r="W810" s="167"/>
      <c r="X810" s="167"/>
      <c r="Y810" s="167"/>
      <c r="Z810" s="167"/>
      <c r="AA810" s="172"/>
      <c r="AT810" s="173" t="s">
        <v>269</v>
      </c>
      <c r="AU810" s="173" t="s">
        <v>90</v>
      </c>
      <c r="AV810" s="165" t="s">
        <v>90</v>
      </c>
      <c r="AW810" s="165" t="s">
        <v>32</v>
      </c>
      <c r="AX810" s="165" t="s">
        <v>83</v>
      </c>
      <c r="AY810" s="173" t="s">
        <v>148</v>
      </c>
    </row>
    <row r="811" spans="2:65" s="23" customFormat="1" ht="31.5" customHeight="1">
      <c r="B811" s="146"/>
      <c r="C811" s="147" t="s">
        <v>1246</v>
      </c>
      <c r="D811" s="147" t="s">
        <v>149</v>
      </c>
      <c r="E811" s="148" t="s">
        <v>1247</v>
      </c>
      <c r="F811" s="291" t="s">
        <v>1248</v>
      </c>
      <c r="G811" s="291"/>
      <c r="H811" s="291"/>
      <c r="I811" s="291"/>
      <c r="J811" s="149" t="s">
        <v>172</v>
      </c>
      <c r="K811" s="150">
        <v>99.695</v>
      </c>
      <c r="L811" s="292"/>
      <c r="M811" s="292"/>
      <c r="N811" s="292">
        <f>ROUND(L811*K811,2)</f>
        <v>0</v>
      </c>
      <c r="O811" s="292"/>
      <c r="P811" s="292"/>
      <c r="Q811" s="292"/>
      <c r="R811" s="151"/>
      <c r="T811" s="152"/>
      <c r="U811" s="34" t="s">
        <v>40</v>
      </c>
      <c r="V811" s="153">
        <v>0.157</v>
      </c>
      <c r="W811" s="153">
        <f>V811*K811</f>
        <v>15.652114999999998</v>
      </c>
      <c r="X811" s="153">
        <v>0</v>
      </c>
      <c r="Y811" s="153">
        <f>X811*K811</f>
        <v>0</v>
      </c>
      <c r="Z811" s="153">
        <v>0</v>
      </c>
      <c r="AA811" s="154">
        <f>Z811*K811</f>
        <v>0</v>
      </c>
      <c r="AR811" s="9" t="s">
        <v>337</v>
      </c>
      <c r="AT811" s="9" t="s">
        <v>149</v>
      </c>
      <c r="AU811" s="9" t="s">
        <v>90</v>
      </c>
      <c r="AY811" s="9" t="s">
        <v>148</v>
      </c>
      <c r="BE811" s="155">
        <f>IF(U811="základní",N811,0)</f>
        <v>0</v>
      </c>
      <c r="BF811" s="155">
        <f>IF(U811="snížená",N811,0)</f>
        <v>0</v>
      </c>
      <c r="BG811" s="155">
        <f>IF(U811="zákl. přenesená",N811,0)</f>
        <v>0</v>
      </c>
      <c r="BH811" s="155">
        <f>IF(U811="sníž. přenesená",N811,0)</f>
        <v>0</v>
      </c>
      <c r="BI811" s="155">
        <f>IF(U811="nulová",N811,0)</f>
        <v>0</v>
      </c>
      <c r="BJ811" s="9" t="s">
        <v>83</v>
      </c>
      <c r="BK811" s="155">
        <f>ROUND(L811*K811,2)</f>
        <v>0</v>
      </c>
      <c r="BL811" s="9" t="s">
        <v>337</v>
      </c>
      <c r="BM811" s="9" t="s">
        <v>1249</v>
      </c>
    </row>
    <row r="812" spans="2:51" s="165" customFormat="1" ht="22.5" customHeight="1">
      <c r="B812" s="166"/>
      <c r="C812" s="167"/>
      <c r="D812" s="167"/>
      <c r="E812" s="168"/>
      <c r="F812" s="300" t="s">
        <v>1250</v>
      </c>
      <c r="G812" s="300"/>
      <c r="H812" s="300"/>
      <c r="I812" s="300"/>
      <c r="J812" s="167"/>
      <c r="K812" s="169">
        <v>145</v>
      </c>
      <c r="L812" s="167"/>
      <c r="M812" s="167"/>
      <c r="N812" s="167"/>
      <c r="O812" s="167"/>
      <c r="P812" s="167"/>
      <c r="Q812" s="167"/>
      <c r="R812" s="170"/>
      <c r="T812" s="171"/>
      <c r="U812" s="167"/>
      <c r="V812" s="167"/>
      <c r="W812" s="167"/>
      <c r="X812" s="167"/>
      <c r="Y812" s="167"/>
      <c r="Z812" s="167"/>
      <c r="AA812" s="172"/>
      <c r="AT812" s="173" t="s">
        <v>269</v>
      </c>
      <c r="AU812" s="173" t="s">
        <v>90</v>
      </c>
      <c r="AV812" s="165" t="s">
        <v>90</v>
      </c>
      <c r="AW812" s="165" t="s">
        <v>32</v>
      </c>
      <c r="AX812" s="165" t="s">
        <v>75</v>
      </c>
      <c r="AY812" s="173" t="s">
        <v>148</v>
      </c>
    </row>
    <row r="813" spans="2:51" s="165" customFormat="1" ht="22.5" customHeight="1">
      <c r="B813" s="166"/>
      <c r="C813" s="167"/>
      <c r="D813" s="167"/>
      <c r="E813" s="168"/>
      <c r="F813" s="296" t="s">
        <v>1251</v>
      </c>
      <c r="G813" s="296"/>
      <c r="H813" s="296"/>
      <c r="I813" s="296"/>
      <c r="J813" s="167"/>
      <c r="K813" s="169">
        <v>-45.305</v>
      </c>
      <c r="L813" s="167"/>
      <c r="M813" s="167"/>
      <c r="N813" s="167"/>
      <c r="O813" s="167"/>
      <c r="P813" s="167"/>
      <c r="Q813" s="167"/>
      <c r="R813" s="170"/>
      <c r="T813" s="171"/>
      <c r="U813" s="167"/>
      <c r="V813" s="167"/>
      <c r="W813" s="167"/>
      <c r="X813" s="167"/>
      <c r="Y813" s="167"/>
      <c r="Z813" s="167"/>
      <c r="AA813" s="172"/>
      <c r="AT813" s="173" t="s">
        <v>269</v>
      </c>
      <c r="AU813" s="173" t="s">
        <v>90</v>
      </c>
      <c r="AV813" s="165" t="s">
        <v>90</v>
      </c>
      <c r="AW813" s="165" t="s">
        <v>32</v>
      </c>
      <c r="AX813" s="165" t="s">
        <v>75</v>
      </c>
      <c r="AY813" s="173" t="s">
        <v>148</v>
      </c>
    </row>
    <row r="814" spans="2:51" s="183" customFormat="1" ht="22.5" customHeight="1">
      <c r="B814" s="184"/>
      <c r="C814" s="185"/>
      <c r="D814" s="185"/>
      <c r="E814" s="186"/>
      <c r="F814" s="299" t="s">
        <v>281</v>
      </c>
      <c r="G814" s="299"/>
      <c r="H814" s="299"/>
      <c r="I814" s="299"/>
      <c r="J814" s="185"/>
      <c r="K814" s="187">
        <v>99.695</v>
      </c>
      <c r="L814" s="185"/>
      <c r="M814" s="185"/>
      <c r="N814" s="185"/>
      <c r="O814" s="185"/>
      <c r="P814" s="185"/>
      <c r="Q814" s="185"/>
      <c r="R814" s="188"/>
      <c r="T814" s="189"/>
      <c r="U814" s="185"/>
      <c r="V814" s="185"/>
      <c r="W814" s="185"/>
      <c r="X814" s="185"/>
      <c r="Y814" s="185"/>
      <c r="Z814" s="185"/>
      <c r="AA814" s="190"/>
      <c r="AT814" s="191" t="s">
        <v>269</v>
      </c>
      <c r="AU814" s="191" t="s">
        <v>90</v>
      </c>
      <c r="AV814" s="183" t="s">
        <v>147</v>
      </c>
      <c r="AW814" s="183" t="s">
        <v>32</v>
      </c>
      <c r="AX814" s="183" t="s">
        <v>83</v>
      </c>
      <c r="AY814" s="191" t="s">
        <v>148</v>
      </c>
    </row>
    <row r="815" spans="2:65" s="23" customFormat="1" ht="35.25" customHeight="1">
      <c r="B815" s="146"/>
      <c r="C815" s="147" t="s">
        <v>1252</v>
      </c>
      <c r="D815" s="147" t="s">
        <v>149</v>
      </c>
      <c r="E815" s="148" t="s">
        <v>1253</v>
      </c>
      <c r="F815" s="291" t="s">
        <v>1254</v>
      </c>
      <c r="G815" s="291"/>
      <c r="H815" s="291"/>
      <c r="I815" s="291"/>
      <c r="J815" s="149" t="s">
        <v>172</v>
      </c>
      <c r="K815" s="150">
        <v>32.988</v>
      </c>
      <c r="L815" s="292"/>
      <c r="M815" s="292"/>
      <c r="N815" s="292">
        <f>ROUND(L815*K815,2)</f>
        <v>0</v>
      </c>
      <c r="O815" s="292"/>
      <c r="P815" s="292"/>
      <c r="Q815" s="292"/>
      <c r="R815" s="151"/>
      <c r="T815" s="152"/>
      <c r="U815" s="34" t="s">
        <v>40</v>
      </c>
      <c r="V815" s="153">
        <v>0.29300000000000004</v>
      </c>
      <c r="W815" s="153">
        <f>V815*K815</f>
        <v>9.665484000000001</v>
      </c>
      <c r="X815" s="153">
        <v>0.010931</v>
      </c>
      <c r="Y815" s="153">
        <f>X815*K815</f>
        <v>0.360591828</v>
      </c>
      <c r="Z815" s="153">
        <v>0</v>
      </c>
      <c r="AA815" s="154">
        <f>Z815*K815</f>
        <v>0</v>
      </c>
      <c r="AR815" s="9" t="s">
        <v>337</v>
      </c>
      <c r="AT815" s="9" t="s">
        <v>149</v>
      </c>
      <c r="AU815" s="9" t="s">
        <v>90</v>
      </c>
      <c r="AY815" s="9" t="s">
        <v>148</v>
      </c>
      <c r="BE815" s="155">
        <f>IF(U815="základní",N815,0)</f>
        <v>0</v>
      </c>
      <c r="BF815" s="155">
        <f>IF(U815="snížená",N815,0)</f>
        <v>0</v>
      </c>
      <c r="BG815" s="155">
        <f>IF(U815="zákl. přenesená",N815,0)</f>
        <v>0</v>
      </c>
      <c r="BH815" s="155">
        <f>IF(U815="sníž. přenesená",N815,0)</f>
        <v>0</v>
      </c>
      <c r="BI815" s="155">
        <f>IF(U815="nulová",N815,0)</f>
        <v>0</v>
      </c>
      <c r="BJ815" s="9" t="s">
        <v>83</v>
      </c>
      <c r="BK815" s="155">
        <f>ROUND(L815*K815,2)</f>
        <v>0</v>
      </c>
      <c r="BL815" s="9" t="s">
        <v>337</v>
      </c>
      <c r="BM815" s="9" t="s">
        <v>1255</v>
      </c>
    </row>
    <row r="816" spans="2:51" s="157" customFormat="1" ht="22.5" customHeight="1">
      <c r="B816" s="158"/>
      <c r="C816" s="159"/>
      <c r="D816" s="159"/>
      <c r="E816" s="160"/>
      <c r="F816" s="295" t="s">
        <v>1256</v>
      </c>
      <c r="G816" s="295"/>
      <c r="H816" s="295"/>
      <c r="I816" s="295"/>
      <c r="J816" s="159"/>
      <c r="K816" s="160"/>
      <c r="L816" s="159"/>
      <c r="M816" s="159"/>
      <c r="N816" s="159"/>
      <c r="O816" s="159"/>
      <c r="P816" s="159"/>
      <c r="Q816" s="159"/>
      <c r="R816" s="161"/>
      <c r="T816" s="162"/>
      <c r="U816" s="159"/>
      <c r="V816" s="159"/>
      <c r="W816" s="159"/>
      <c r="X816" s="159"/>
      <c r="Y816" s="159"/>
      <c r="Z816" s="159"/>
      <c r="AA816" s="163"/>
      <c r="AT816" s="164" t="s">
        <v>269</v>
      </c>
      <c r="AU816" s="164" t="s">
        <v>90</v>
      </c>
      <c r="AV816" s="157" t="s">
        <v>83</v>
      </c>
      <c r="AW816" s="157" t="s">
        <v>32</v>
      </c>
      <c r="AX816" s="157" t="s">
        <v>75</v>
      </c>
      <c r="AY816" s="164" t="s">
        <v>148</v>
      </c>
    </row>
    <row r="817" spans="2:51" s="165" customFormat="1" ht="22.5" customHeight="1">
      <c r="B817" s="166"/>
      <c r="C817" s="167"/>
      <c r="D817" s="167"/>
      <c r="E817" s="168"/>
      <c r="F817" s="296" t="s">
        <v>1144</v>
      </c>
      <c r="G817" s="296"/>
      <c r="H817" s="296"/>
      <c r="I817" s="296"/>
      <c r="J817" s="167"/>
      <c r="K817" s="169">
        <v>21.588</v>
      </c>
      <c r="L817" s="167"/>
      <c r="M817" s="167"/>
      <c r="N817" s="167"/>
      <c r="O817" s="167"/>
      <c r="P817" s="167"/>
      <c r="Q817" s="167"/>
      <c r="R817" s="170"/>
      <c r="T817" s="171"/>
      <c r="U817" s="167"/>
      <c r="V817" s="167"/>
      <c r="W817" s="167"/>
      <c r="X817" s="167"/>
      <c r="Y817" s="167"/>
      <c r="Z817" s="167"/>
      <c r="AA817" s="172"/>
      <c r="AT817" s="173" t="s">
        <v>269</v>
      </c>
      <c r="AU817" s="173" t="s">
        <v>90</v>
      </c>
      <c r="AV817" s="165" t="s">
        <v>90</v>
      </c>
      <c r="AW817" s="165" t="s">
        <v>32</v>
      </c>
      <c r="AX817" s="165" t="s">
        <v>75</v>
      </c>
      <c r="AY817" s="173" t="s">
        <v>148</v>
      </c>
    </row>
    <row r="818" spans="2:51" s="165" customFormat="1" ht="22.5" customHeight="1">
      <c r="B818" s="166"/>
      <c r="C818" s="167"/>
      <c r="D818" s="167"/>
      <c r="E818" s="168"/>
      <c r="F818" s="296" t="s">
        <v>1145</v>
      </c>
      <c r="G818" s="296"/>
      <c r="H818" s="296"/>
      <c r="I818" s="296"/>
      <c r="J818" s="167"/>
      <c r="K818" s="169">
        <v>11.4</v>
      </c>
      <c r="L818" s="167"/>
      <c r="M818" s="167"/>
      <c r="N818" s="167"/>
      <c r="O818" s="167"/>
      <c r="P818" s="167"/>
      <c r="Q818" s="167"/>
      <c r="R818" s="170"/>
      <c r="T818" s="171"/>
      <c r="U818" s="167"/>
      <c r="V818" s="167"/>
      <c r="W818" s="167"/>
      <c r="X818" s="167"/>
      <c r="Y818" s="167"/>
      <c r="Z818" s="167"/>
      <c r="AA818" s="172"/>
      <c r="AT818" s="173" t="s">
        <v>269</v>
      </c>
      <c r="AU818" s="173" t="s">
        <v>90</v>
      </c>
      <c r="AV818" s="165" t="s">
        <v>90</v>
      </c>
      <c r="AW818" s="165" t="s">
        <v>32</v>
      </c>
      <c r="AX818" s="165" t="s">
        <v>75</v>
      </c>
      <c r="AY818" s="173" t="s">
        <v>148</v>
      </c>
    </row>
    <row r="819" spans="2:51" s="183" customFormat="1" ht="22.5" customHeight="1">
      <c r="B819" s="184"/>
      <c r="C819" s="185"/>
      <c r="D819" s="185"/>
      <c r="E819" s="186"/>
      <c r="F819" s="299" t="s">
        <v>281</v>
      </c>
      <c r="G819" s="299"/>
      <c r="H819" s="299"/>
      <c r="I819" s="299"/>
      <c r="J819" s="185"/>
      <c r="K819" s="187">
        <v>32.988</v>
      </c>
      <c r="L819" s="185"/>
      <c r="M819" s="185"/>
      <c r="N819" s="185"/>
      <c r="O819" s="185"/>
      <c r="P819" s="185"/>
      <c r="Q819" s="185"/>
      <c r="R819" s="188"/>
      <c r="T819" s="189"/>
      <c r="U819" s="185"/>
      <c r="V819" s="185"/>
      <c r="W819" s="185"/>
      <c r="X819" s="185"/>
      <c r="Y819" s="185"/>
      <c r="Z819" s="185"/>
      <c r="AA819" s="190"/>
      <c r="AT819" s="191" t="s">
        <v>269</v>
      </c>
      <c r="AU819" s="191" t="s">
        <v>90</v>
      </c>
      <c r="AV819" s="183" t="s">
        <v>147</v>
      </c>
      <c r="AW819" s="183" t="s">
        <v>32</v>
      </c>
      <c r="AX819" s="183" t="s">
        <v>83</v>
      </c>
      <c r="AY819" s="191" t="s">
        <v>148</v>
      </c>
    </row>
    <row r="820" spans="2:65" s="23" customFormat="1" ht="31.5" customHeight="1">
      <c r="B820" s="146"/>
      <c r="C820" s="147" t="s">
        <v>1257</v>
      </c>
      <c r="D820" s="147" t="s">
        <v>149</v>
      </c>
      <c r="E820" s="148" t="s">
        <v>1258</v>
      </c>
      <c r="F820" s="291" t="s">
        <v>1259</v>
      </c>
      <c r="G820" s="291"/>
      <c r="H820" s="291"/>
      <c r="I820" s="291"/>
      <c r="J820" s="149" t="s">
        <v>172</v>
      </c>
      <c r="K820" s="150">
        <v>32.988</v>
      </c>
      <c r="L820" s="292"/>
      <c r="M820" s="292"/>
      <c r="N820" s="292">
        <f>ROUND(L820*K820,2)</f>
        <v>0</v>
      </c>
      <c r="O820" s="292"/>
      <c r="P820" s="292"/>
      <c r="Q820" s="292"/>
      <c r="R820" s="151"/>
      <c r="T820" s="152"/>
      <c r="U820" s="34" t="s">
        <v>40</v>
      </c>
      <c r="V820" s="153">
        <v>0.29300000000000004</v>
      </c>
      <c r="W820" s="153">
        <f>V820*K820</f>
        <v>9.665484000000001</v>
      </c>
      <c r="X820" s="153">
        <v>0</v>
      </c>
      <c r="Y820" s="153">
        <f>X820*K820</f>
        <v>0</v>
      </c>
      <c r="Z820" s="153">
        <v>0</v>
      </c>
      <c r="AA820" s="154">
        <f>Z820*K820</f>
        <v>0</v>
      </c>
      <c r="AR820" s="9" t="s">
        <v>337</v>
      </c>
      <c r="AT820" s="9" t="s">
        <v>149</v>
      </c>
      <c r="AU820" s="9" t="s">
        <v>90</v>
      </c>
      <c r="AY820" s="9" t="s">
        <v>148</v>
      </c>
      <c r="BE820" s="155">
        <f>IF(U820="základní",N820,0)</f>
        <v>0</v>
      </c>
      <c r="BF820" s="155">
        <f>IF(U820="snížená",N820,0)</f>
        <v>0</v>
      </c>
      <c r="BG820" s="155">
        <f>IF(U820="zákl. přenesená",N820,0)</f>
        <v>0</v>
      </c>
      <c r="BH820" s="155">
        <f>IF(U820="sníž. přenesená",N820,0)</f>
        <v>0</v>
      </c>
      <c r="BI820" s="155">
        <f>IF(U820="nulová",N820,0)</f>
        <v>0</v>
      </c>
      <c r="BJ820" s="9" t="s">
        <v>83</v>
      </c>
      <c r="BK820" s="155">
        <f>ROUND(L820*K820,2)</f>
        <v>0</v>
      </c>
      <c r="BL820" s="9" t="s">
        <v>337</v>
      </c>
      <c r="BM820" s="9" t="s">
        <v>1260</v>
      </c>
    </row>
    <row r="821" spans="2:51" s="157" customFormat="1" ht="22.5" customHeight="1">
      <c r="B821" s="158"/>
      <c r="C821" s="159"/>
      <c r="D821" s="159"/>
      <c r="E821" s="160"/>
      <c r="F821" s="295" t="s">
        <v>1261</v>
      </c>
      <c r="G821" s="295"/>
      <c r="H821" s="295"/>
      <c r="I821" s="295"/>
      <c r="J821" s="159"/>
      <c r="K821" s="160"/>
      <c r="L821" s="159"/>
      <c r="M821" s="159"/>
      <c r="N821" s="159"/>
      <c r="O821" s="159"/>
      <c r="P821" s="159"/>
      <c r="Q821" s="159"/>
      <c r="R821" s="161"/>
      <c r="T821" s="162"/>
      <c r="U821" s="159"/>
      <c r="V821" s="159"/>
      <c r="W821" s="159"/>
      <c r="X821" s="159"/>
      <c r="Y821" s="159"/>
      <c r="Z821" s="159"/>
      <c r="AA821" s="163"/>
      <c r="AT821" s="164" t="s">
        <v>269</v>
      </c>
      <c r="AU821" s="164" t="s">
        <v>90</v>
      </c>
      <c r="AV821" s="157" t="s">
        <v>83</v>
      </c>
      <c r="AW821" s="157" t="s">
        <v>32</v>
      </c>
      <c r="AX821" s="157" t="s">
        <v>75</v>
      </c>
      <c r="AY821" s="164" t="s">
        <v>148</v>
      </c>
    </row>
    <row r="822" spans="2:51" s="165" customFormat="1" ht="22.5" customHeight="1">
      <c r="B822" s="166"/>
      <c r="C822" s="167"/>
      <c r="D822" s="167"/>
      <c r="E822" s="168"/>
      <c r="F822" s="296" t="s">
        <v>1144</v>
      </c>
      <c r="G822" s="296"/>
      <c r="H822" s="296"/>
      <c r="I822" s="296"/>
      <c r="J822" s="167"/>
      <c r="K822" s="169">
        <v>21.588</v>
      </c>
      <c r="L822" s="167"/>
      <c r="M822" s="167"/>
      <c r="N822" s="167"/>
      <c r="O822" s="167"/>
      <c r="P822" s="167"/>
      <c r="Q822" s="167"/>
      <c r="R822" s="170"/>
      <c r="T822" s="171"/>
      <c r="U822" s="167"/>
      <c r="V822" s="167"/>
      <c r="W822" s="167"/>
      <c r="X822" s="167"/>
      <c r="Y822" s="167"/>
      <c r="Z822" s="167"/>
      <c r="AA822" s="172"/>
      <c r="AT822" s="173" t="s">
        <v>269</v>
      </c>
      <c r="AU822" s="173" t="s">
        <v>90</v>
      </c>
      <c r="AV822" s="165" t="s">
        <v>90</v>
      </c>
      <c r="AW822" s="165" t="s">
        <v>32</v>
      </c>
      <c r="AX822" s="165" t="s">
        <v>75</v>
      </c>
      <c r="AY822" s="173" t="s">
        <v>148</v>
      </c>
    </row>
    <row r="823" spans="2:51" s="165" customFormat="1" ht="22.5" customHeight="1">
      <c r="B823" s="166"/>
      <c r="C823" s="167"/>
      <c r="D823" s="167"/>
      <c r="E823" s="168"/>
      <c r="F823" s="296" t="s">
        <v>1145</v>
      </c>
      <c r="G823" s="296"/>
      <c r="H823" s="296"/>
      <c r="I823" s="296"/>
      <c r="J823" s="167"/>
      <c r="K823" s="169">
        <v>11.4</v>
      </c>
      <c r="L823" s="167"/>
      <c r="M823" s="167"/>
      <c r="N823" s="167"/>
      <c r="O823" s="167"/>
      <c r="P823" s="167"/>
      <c r="Q823" s="167"/>
      <c r="R823" s="170"/>
      <c r="T823" s="171"/>
      <c r="U823" s="167"/>
      <c r="V823" s="167"/>
      <c r="W823" s="167"/>
      <c r="X823" s="167"/>
      <c r="Y823" s="167"/>
      <c r="Z823" s="167"/>
      <c r="AA823" s="172"/>
      <c r="AT823" s="173" t="s">
        <v>269</v>
      </c>
      <c r="AU823" s="173" t="s">
        <v>90</v>
      </c>
      <c r="AV823" s="165" t="s">
        <v>90</v>
      </c>
      <c r="AW823" s="165" t="s">
        <v>32</v>
      </c>
      <c r="AX823" s="165" t="s">
        <v>75</v>
      </c>
      <c r="AY823" s="173" t="s">
        <v>148</v>
      </c>
    </row>
    <row r="824" spans="2:51" s="183" customFormat="1" ht="22.5" customHeight="1">
      <c r="B824" s="184"/>
      <c r="C824" s="185"/>
      <c r="D824" s="185"/>
      <c r="E824" s="186"/>
      <c r="F824" s="299" t="s">
        <v>281</v>
      </c>
      <c r="G824" s="299"/>
      <c r="H824" s="299"/>
      <c r="I824" s="299"/>
      <c r="J824" s="185"/>
      <c r="K824" s="187">
        <v>32.988</v>
      </c>
      <c r="L824" s="185"/>
      <c r="M824" s="185"/>
      <c r="N824" s="185"/>
      <c r="O824" s="185"/>
      <c r="P824" s="185"/>
      <c r="Q824" s="185"/>
      <c r="R824" s="188"/>
      <c r="T824" s="189"/>
      <c r="U824" s="185"/>
      <c r="V824" s="185"/>
      <c r="W824" s="185"/>
      <c r="X824" s="185"/>
      <c r="Y824" s="185"/>
      <c r="Z824" s="185"/>
      <c r="AA824" s="190"/>
      <c r="AT824" s="191" t="s">
        <v>269</v>
      </c>
      <c r="AU824" s="191" t="s">
        <v>90</v>
      </c>
      <c r="AV824" s="183" t="s">
        <v>147</v>
      </c>
      <c r="AW824" s="183" t="s">
        <v>32</v>
      </c>
      <c r="AX824" s="183" t="s">
        <v>83</v>
      </c>
      <c r="AY824" s="191" t="s">
        <v>148</v>
      </c>
    </row>
    <row r="825" spans="2:65" s="23" customFormat="1" ht="22.5" customHeight="1">
      <c r="B825" s="146"/>
      <c r="C825" s="192" t="s">
        <v>1262</v>
      </c>
      <c r="D825" s="192" t="s">
        <v>631</v>
      </c>
      <c r="E825" s="193" t="s">
        <v>1263</v>
      </c>
      <c r="F825" s="302" t="s">
        <v>1264</v>
      </c>
      <c r="G825" s="302"/>
      <c r="H825" s="302"/>
      <c r="I825" s="302"/>
      <c r="J825" s="194" t="s">
        <v>172</v>
      </c>
      <c r="K825" s="195">
        <v>34.308</v>
      </c>
      <c r="L825" s="303"/>
      <c r="M825" s="303"/>
      <c r="N825" s="303">
        <f>ROUND(L825*K825,2)</f>
        <v>0</v>
      </c>
      <c r="O825" s="303"/>
      <c r="P825" s="303"/>
      <c r="Q825" s="303"/>
      <c r="R825" s="151"/>
      <c r="T825" s="152"/>
      <c r="U825" s="34" t="s">
        <v>40</v>
      </c>
      <c r="V825" s="153">
        <v>0</v>
      </c>
      <c r="W825" s="153">
        <f>V825*K825</f>
        <v>0</v>
      </c>
      <c r="X825" s="153">
        <v>0.012</v>
      </c>
      <c r="Y825" s="153">
        <f>X825*K825</f>
        <v>0.411696</v>
      </c>
      <c r="Z825" s="153">
        <v>0</v>
      </c>
      <c r="AA825" s="154">
        <f>Z825*K825</f>
        <v>0</v>
      </c>
      <c r="AR825" s="9" t="s">
        <v>454</v>
      </c>
      <c r="AT825" s="9" t="s">
        <v>631</v>
      </c>
      <c r="AU825" s="9" t="s">
        <v>90</v>
      </c>
      <c r="AY825" s="9" t="s">
        <v>148</v>
      </c>
      <c r="BE825" s="155">
        <f>IF(U825="základní",N825,0)</f>
        <v>0</v>
      </c>
      <c r="BF825" s="155">
        <f>IF(U825="snížená",N825,0)</f>
        <v>0</v>
      </c>
      <c r="BG825" s="155">
        <f>IF(U825="zákl. přenesená",N825,0)</f>
        <v>0</v>
      </c>
      <c r="BH825" s="155">
        <f>IF(U825="sníž. přenesená",N825,0)</f>
        <v>0</v>
      </c>
      <c r="BI825" s="155">
        <f>IF(U825="nulová",N825,0)</f>
        <v>0</v>
      </c>
      <c r="BJ825" s="9" t="s">
        <v>83</v>
      </c>
      <c r="BK825" s="155">
        <f>ROUND(L825*K825,2)</f>
        <v>0</v>
      </c>
      <c r="BL825" s="9" t="s">
        <v>337</v>
      </c>
      <c r="BM825" s="9" t="s">
        <v>1265</v>
      </c>
    </row>
    <row r="826" spans="2:51" s="165" customFormat="1" ht="22.5" customHeight="1">
      <c r="B826" s="166"/>
      <c r="C826" s="167"/>
      <c r="D826" s="167"/>
      <c r="E826" s="168"/>
      <c r="F826" s="300" t="s">
        <v>1266</v>
      </c>
      <c r="G826" s="300"/>
      <c r="H826" s="300"/>
      <c r="I826" s="300"/>
      <c r="J826" s="167"/>
      <c r="K826" s="169">
        <v>34.308</v>
      </c>
      <c r="L826" s="167"/>
      <c r="M826" s="167"/>
      <c r="N826" s="167"/>
      <c r="O826" s="167"/>
      <c r="P826" s="167"/>
      <c r="Q826" s="167"/>
      <c r="R826" s="170"/>
      <c r="T826" s="171"/>
      <c r="U826" s="167"/>
      <c r="V826" s="167"/>
      <c r="W826" s="167"/>
      <c r="X826" s="167"/>
      <c r="Y826" s="167"/>
      <c r="Z826" s="167"/>
      <c r="AA826" s="172"/>
      <c r="AT826" s="173" t="s">
        <v>269</v>
      </c>
      <c r="AU826" s="173" t="s">
        <v>90</v>
      </c>
      <c r="AV826" s="165" t="s">
        <v>90</v>
      </c>
      <c r="AW826" s="165" t="s">
        <v>32</v>
      </c>
      <c r="AX826" s="165" t="s">
        <v>83</v>
      </c>
      <c r="AY826" s="173" t="s">
        <v>148</v>
      </c>
    </row>
    <row r="827" spans="2:65" s="23" customFormat="1" ht="44.25" customHeight="1">
      <c r="B827" s="146"/>
      <c r="C827" s="147" t="s">
        <v>1267</v>
      </c>
      <c r="D827" s="147" t="s">
        <v>149</v>
      </c>
      <c r="E827" s="148" t="s">
        <v>1268</v>
      </c>
      <c r="F827" s="291" t="s">
        <v>1269</v>
      </c>
      <c r="G827" s="291"/>
      <c r="H827" s="291"/>
      <c r="I827" s="291"/>
      <c r="J827" s="149" t="s">
        <v>172</v>
      </c>
      <c r="K827" s="150">
        <v>305.56</v>
      </c>
      <c r="L827" s="292"/>
      <c r="M827" s="292"/>
      <c r="N827" s="292">
        <f>ROUND(L827*K827,2)</f>
        <v>0</v>
      </c>
      <c r="O827" s="292"/>
      <c r="P827" s="292"/>
      <c r="Q827" s="292"/>
      <c r="R827" s="151"/>
      <c r="T827" s="152"/>
      <c r="U827" s="34" t="s">
        <v>40</v>
      </c>
      <c r="V827" s="153">
        <v>0.216</v>
      </c>
      <c r="W827" s="153">
        <f>V827*K827</f>
        <v>66.00096</v>
      </c>
      <c r="X827" s="153">
        <v>0</v>
      </c>
      <c r="Y827" s="153">
        <f>X827*K827</f>
        <v>0</v>
      </c>
      <c r="Z827" s="153">
        <v>0.025999999999999995</v>
      </c>
      <c r="AA827" s="154">
        <f>Z827*K827</f>
        <v>7.944559999999998</v>
      </c>
      <c r="AR827" s="9" t="s">
        <v>337</v>
      </c>
      <c r="AT827" s="9" t="s">
        <v>149</v>
      </c>
      <c r="AU827" s="9" t="s">
        <v>90</v>
      </c>
      <c r="AY827" s="9" t="s">
        <v>148</v>
      </c>
      <c r="BE827" s="155">
        <f>IF(U827="základní",N827,0)</f>
        <v>0</v>
      </c>
      <c r="BF827" s="155">
        <f>IF(U827="snížená",N827,0)</f>
        <v>0</v>
      </c>
      <c r="BG827" s="155">
        <f>IF(U827="zákl. přenesená",N827,0)</f>
        <v>0</v>
      </c>
      <c r="BH827" s="155">
        <f>IF(U827="sníž. přenesená",N827,0)</f>
        <v>0</v>
      </c>
      <c r="BI827" s="155">
        <f>IF(U827="nulová",N827,0)</f>
        <v>0</v>
      </c>
      <c r="BJ827" s="9" t="s">
        <v>83</v>
      </c>
      <c r="BK827" s="155">
        <f>ROUND(L827*K827,2)</f>
        <v>0</v>
      </c>
      <c r="BL827" s="9" t="s">
        <v>337</v>
      </c>
      <c r="BM827" s="9" t="s">
        <v>1270</v>
      </c>
    </row>
    <row r="828" spans="2:51" s="157" customFormat="1" ht="22.5" customHeight="1">
      <c r="B828" s="158"/>
      <c r="C828" s="159"/>
      <c r="D828" s="159"/>
      <c r="E828" s="160"/>
      <c r="F828" s="295" t="s">
        <v>1271</v>
      </c>
      <c r="G828" s="295"/>
      <c r="H828" s="295"/>
      <c r="I828" s="295"/>
      <c r="J828" s="159"/>
      <c r="K828" s="160"/>
      <c r="L828" s="159"/>
      <c r="M828" s="159"/>
      <c r="N828" s="159"/>
      <c r="O828" s="159"/>
      <c r="P828" s="159"/>
      <c r="Q828" s="159"/>
      <c r="R828" s="161"/>
      <c r="T828" s="162"/>
      <c r="U828" s="159"/>
      <c r="V828" s="159"/>
      <c r="W828" s="159"/>
      <c r="X828" s="159"/>
      <c r="Y828" s="159"/>
      <c r="Z828" s="159"/>
      <c r="AA828" s="163"/>
      <c r="AT828" s="164" t="s">
        <v>269</v>
      </c>
      <c r="AU828" s="164" t="s">
        <v>90</v>
      </c>
      <c r="AV828" s="157" t="s">
        <v>83</v>
      </c>
      <c r="AW828" s="157" t="s">
        <v>32</v>
      </c>
      <c r="AX828" s="157" t="s">
        <v>75</v>
      </c>
      <c r="AY828" s="164" t="s">
        <v>148</v>
      </c>
    </row>
    <row r="829" spans="2:51" s="165" customFormat="1" ht="31.5" customHeight="1">
      <c r="B829" s="166"/>
      <c r="C829" s="167"/>
      <c r="D829" s="167"/>
      <c r="E829" s="168"/>
      <c r="F829" s="296" t="s">
        <v>1272</v>
      </c>
      <c r="G829" s="296"/>
      <c r="H829" s="296"/>
      <c r="I829" s="296"/>
      <c r="J829" s="167"/>
      <c r="K829" s="169">
        <v>198.56</v>
      </c>
      <c r="L829" s="167"/>
      <c r="M829" s="167"/>
      <c r="N829" s="167"/>
      <c r="O829" s="167"/>
      <c r="P829" s="167"/>
      <c r="Q829" s="167"/>
      <c r="R829" s="170"/>
      <c r="T829" s="171"/>
      <c r="U829" s="167"/>
      <c r="V829" s="167"/>
      <c r="W829" s="167"/>
      <c r="X829" s="167"/>
      <c r="Y829" s="167"/>
      <c r="Z829" s="167"/>
      <c r="AA829" s="172"/>
      <c r="AT829" s="173" t="s">
        <v>269</v>
      </c>
      <c r="AU829" s="173" t="s">
        <v>90</v>
      </c>
      <c r="AV829" s="165" t="s">
        <v>90</v>
      </c>
      <c r="AW829" s="165" t="s">
        <v>32</v>
      </c>
      <c r="AX829" s="165" t="s">
        <v>75</v>
      </c>
      <c r="AY829" s="173" t="s">
        <v>148</v>
      </c>
    </row>
    <row r="830" spans="2:51" s="165" customFormat="1" ht="22.5" customHeight="1">
      <c r="B830" s="166"/>
      <c r="C830" s="167"/>
      <c r="D830" s="167"/>
      <c r="E830" s="168"/>
      <c r="F830" s="296" t="s">
        <v>1273</v>
      </c>
      <c r="G830" s="296"/>
      <c r="H830" s="296"/>
      <c r="I830" s="296"/>
      <c r="J830" s="167"/>
      <c r="K830" s="169">
        <v>107</v>
      </c>
      <c r="L830" s="167"/>
      <c r="M830" s="167"/>
      <c r="N830" s="167"/>
      <c r="O830" s="167"/>
      <c r="P830" s="167"/>
      <c r="Q830" s="167"/>
      <c r="R830" s="170"/>
      <c r="T830" s="171"/>
      <c r="U830" s="167"/>
      <c r="V830" s="167"/>
      <c r="W830" s="167"/>
      <c r="X830" s="167"/>
      <c r="Y830" s="167"/>
      <c r="Z830" s="167"/>
      <c r="AA830" s="172"/>
      <c r="AT830" s="173" t="s">
        <v>269</v>
      </c>
      <c r="AU830" s="173" t="s">
        <v>90</v>
      </c>
      <c r="AV830" s="165" t="s">
        <v>90</v>
      </c>
      <c r="AW830" s="165" t="s">
        <v>32</v>
      </c>
      <c r="AX830" s="165" t="s">
        <v>75</v>
      </c>
      <c r="AY830" s="173" t="s">
        <v>148</v>
      </c>
    </row>
    <row r="831" spans="2:51" s="183" customFormat="1" ht="22.5" customHeight="1">
      <c r="B831" s="184"/>
      <c r="C831" s="185"/>
      <c r="D831" s="185"/>
      <c r="E831" s="186"/>
      <c r="F831" s="299" t="s">
        <v>281</v>
      </c>
      <c r="G831" s="299"/>
      <c r="H831" s="299"/>
      <c r="I831" s="299"/>
      <c r="J831" s="185"/>
      <c r="K831" s="187">
        <v>305.56</v>
      </c>
      <c r="L831" s="185"/>
      <c r="M831" s="185"/>
      <c r="N831" s="185"/>
      <c r="O831" s="185"/>
      <c r="P831" s="185"/>
      <c r="Q831" s="185"/>
      <c r="R831" s="188"/>
      <c r="T831" s="189"/>
      <c r="U831" s="185"/>
      <c r="V831" s="185"/>
      <c r="W831" s="185"/>
      <c r="X831" s="185"/>
      <c r="Y831" s="185"/>
      <c r="Z831" s="185"/>
      <c r="AA831" s="190"/>
      <c r="AT831" s="191" t="s">
        <v>269</v>
      </c>
      <c r="AU831" s="191" t="s">
        <v>90</v>
      </c>
      <c r="AV831" s="183" t="s">
        <v>147</v>
      </c>
      <c r="AW831" s="183" t="s">
        <v>32</v>
      </c>
      <c r="AX831" s="183" t="s">
        <v>83</v>
      </c>
      <c r="AY831" s="191" t="s">
        <v>148</v>
      </c>
    </row>
    <row r="832" spans="2:65" s="23" customFormat="1" ht="38.25" customHeight="1">
      <c r="B832" s="146"/>
      <c r="C832" s="147" t="s">
        <v>1274</v>
      </c>
      <c r="D832" s="147" t="s">
        <v>149</v>
      </c>
      <c r="E832" s="148" t="s">
        <v>1275</v>
      </c>
      <c r="F832" s="291" t="s">
        <v>1276</v>
      </c>
      <c r="G832" s="291"/>
      <c r="H832" s="291"/>
      <c r="I832" s="291"/>
      <c r="J832" s="149" t="s">
        <v>172</v>
      </c>
      <c r="K832" s="150">
        <v>86.9</v>
      </c>
      <c r="L832" s="292"/>
      <c r="M832" s="292"/>
      <c r="N832" s="292">
        <f>ROUND(L832*K832,2)</f>
        <v>0</v>
      </c>
      <c r="O832" s="292"/>
      <c r="P832" s="292"/>
      <c r="Q832" s="292"/>
      <c r="R832" s="151"/>
      <c r="T832" s="152"/>
      <c r="U832" s="34" t="s">
        <v>40</v>
      </c>
      <c r="V832" s="153">
        <v>0.53</v>
      </c>
      <c r="W832" s="153">
        <f>V832*K832</f>
        <v>46.057</v>
      </c>
      <c r="X832" s="153">
        <v>0.03077</v>
      </c>
      <c r="Y832" s="153">
        <f>X832*K832</f>
        <v>2.673913</v>
      </c>
      <c r="Z832" s="153">
        <v>0</v>
      </c>
      <c r="AA832" s="154">
        <f>Z832*K832</f>
        <v>0</v>
      </c>
      <c r="AR832" s="9" t="s">
        <v>337</v>
      </c>
      <c r="AT832" s="9" t="s">
        <v>149</v>
      </c>
      <c r="AU832" s="9" t="s">
        <v>90</v>
      </c>
      <c r="AY832" s="9" t="s">
        <v>148</v>
      </c>
      <c r="BE832" s="155">
        <f>IF(U832="základní",N832,0)</f>
        <v>0</v>
      </c>
      <c r="BF832" s="155">
        <f>IF(U832="snížená",N832,0)</f>
        <v>0</v>
      </c>
      <c r="BG832" s="155">
        <f>IF(U832="zákl. přenesená",N832,0)</f>
        <v>0</v>
      </c>
      <c r="BH832" s="155">
        <f>IF(U832="sníž. přenesená",N832,0)</f>
        <v>0</v>
      </c>
      <c r="BI832" s="155">
        <f>IF(U832="nulová",N832,0)</f>
        <v>0</v>
      </c>
      <c r="BJ832" s="9" t="s">
        <v>83</v>
      </c>
      <c r="BK832" s="155">
        <f>ROUND(L832*K832,2)</f>
        <v>0</v>
      </c>
      <c r="BL832" s="9" t="s">
        <v>337</v>
      </c>
      <c r="BM832" s="9" t="s">
        <v>1277</v>
      </c>
    </row>
    <row r="833" spans="2:51" s="157" customFormat="1" ht="22.5" customHeight="1">
      <c r="B833" s="158"/>
      <c r="C833" s="159"/>
      <c r="D833" s="159"/>
      <c r="E833" s="160"/>
      <c r="F833" s="295" t="s">
        <v>1278</v>
      </c>
      <c r="G833" s="295"/>
      <c r="H833" s="295"/>
      <c r="I833" s="295"/>
      <c r="J833" s="159"/>
      <c r="K833" s="160"/>
      <c r="L833" s="159"/>
      <c r="M833" s="159"/>
      <c r="N833" s="159"/>
      <c r="O833" s="159"/>
      <c r="P833" s="159"/>
      <c r="Q833" s="159"/>
      <c r="R833" s="161"/>
      <c r="T833" s="162"/>
      <c r="U833" s="159"/>
      <c r="V833" s="159"/>
      <c r="W833" s="159"/>
      <c r="X833" s="159"/>
      <c r="Y833" s="159"/>
      <c r="Z833" s="159"/>
      <c r="AA833" s="163"/>
      <c r="AT833" s="164" t="s">
        <v>269</v>
      </c>
      <c r="AU833" s="164" t="s">
        <v>90</v>
      </c>
      <c r="AV833" s="157" t="s">
        <v>83</v>
      </c>
      <c r="AW833" s="157" t="s">
        <v>32</v>
      </c>
      <c r="AX833" s="157" t="s">
        <v>75</v>
      </c>
      <c r="AY833" s="164" t="s">
        <v>148</v>
      </c>
    </row>
    <row r="834" spans="2:51" s="165" customFormat="1" ht="22.5" customHeight="1">
      <c r="B834" s="166"/>
      <c r="C834" s="167"/>
      <c r="D834" s="167"/>
      <c r="E834" s="168"/>
      <c r="F834" s="296" t="s">
        <v>1279</v>
      </c>
      <c r="G834" s="296"/>
      <c r="H834" s="296"/>
      <c r="I834" s="296"/>
      <c r="J834" s="167"/>
      <c r="K834" s="169">
        <v>14.3</v>
      </c>
      <c r="L834" s="167"/>
      <c r="M834" s="167"/>
      <c r="N834" s="167"/>
      <c r="O834" s="167"/>
      <c r="P834" s="167"/>
      <c r="Q834" s="167"/>
      <c r="R834" s="170"/>
      <c r="T834" s="171"/>
      <c r="U834" s="167"/>
      <c r="V834" s="167"/>
      <c r="W834" s="167"/>
      <c r="X834" s="167"/>
      <c r="Y834" s="167"/>
      <c r="Z834" s="167"/>
      <c r="AA834" s="172"/>
      <c r="AT834" s="173" t="s">
        <v>269</v>
      </c>
      <c r="AU834" s="173" t="s">
        <v>90</v>
      </c>
      <c r="AV834" s="165" t="s">
        <v>90</v>
      </c>
      <c r="AW834" s="165" t="s">
        <v>32</v>
      </c>
      <c r="AX834" s="165" t="s">
        <v>75</v>
      </c>
      <c r="AY834" s="173" t="s">
        <v>148</v>
      </c>
    </row>
    <row r="835" spans="2:51" s="165" customFormat="1" ht="22.5" customHeight="1">
      <c r="B835" s="166"/>
      <c r="C835" s="167"/>
      <c r="D835" s="167"/>
      <c r="E835" s="168"/>
      <c r="F835" s="296" t="s">
        <v>988</v>
      </c>
      <c r="G835" s="296"/>
      <c r="H835" s="296"/>
      <c r="I835" s="296"/>
      <c r="J835" s="167"/>
      <c r="K835" s="169">
        <v>4.5</v>
      </c>
      <c r="L835" s="167"/>
      <c r="M835" s="167"/>
      <c r="N835" s="167"/>
      <c r="O835" s="167"/>
      <c r="P835" s="167"/>
      <c r="Q835" s="167"/>
      <c r="R835" s="170"/>
      <c r="T835" s="171"/>
      <c r="U835" s="167"/>
      <c r="V835" s="167"/>
      <c r="W835" s="167"/>
      <c r="X835" s="167"/>
      <c r="Y835" s="167"/>
      <c r="Z835" s="167"/>
      <c r="AA835" s="172"/>
      <c r="AT835" s="173" t="s">
        <v>269</v>
      </c>
      <c r="AU835" s="173" t="s">
        <v>90</v>
      </c>
      <c r="AV835" s="165" t="s">
        <v>90</v>
      </c>
      <c r="AW835" s="165" t="s">
        <v>32</v>
      </c>
      <c r="AX835" s="165" t="s">
        <v>75</v>
      </c>
      <c r="AY835" s="173" t="s">
        <v>148</v>
      </c>
    </row>
    <row r="836" spans="2:51" s="165" customFormat="1" ht="22.5" customHeight="1">
      <c r="B836" s="166"/>
      <c r="C836" s="167"/>
      <c r="D836" s="167"/>
      <c r="E836" s="168"/>
      <c r="F836" s="296" t="s">
        <v>1280</v>
      </c>
      <c r="G836" s="296"/>
      <c r="H836" s="296"/>
      <c r="I836" s="296"/>
      <c r="J836" s="167"/>
      <c r="K836" s="169">
        <v>22.3</v>
      </c>
      <c r="L836" s="167"/>
      <c r="M836" s="167"/>
      <c r="N836" s="167"/>
      <c r="O836" s="167"/>
      <c r="P836" s="167"/>
      <c r="Q836" s="167"/>
      <c r="R836" s="170"/>
      <c r="T836" s="171"/>
      <c r="U836" s="167"/>
      <c r="V836" s="167"/>
      <c r="W836" s="167"/>
      <c r="X836" s="167"/>
      <c r="Y836" s="167"/>
      <c r="Z836" s="167"/>
      <c r="AA836" s="172"/>
      <c r="AT836" s="173" t="s">
        <v>269</v>
      </c>
      <c r="AU836" s="173" t="s">
        <v>90</v>
      </c>
      <c r="AV836" s="165" t="s">
        <v>90</v>
      </c>
      <c r="AW836" s="165" t="s">
        <v>32</v>
      </c>
      <c r="AX836" s="165" t="s">
        <v>75</v>
      </c>
      <c r="AY836" s="173" t="s">
        <v>148</v>
      </c>
    </row>
    <row r="837" spans="2:51" s="165" customFormat="1" ht="22.5" customHeight="1">
      <c r="B837" s="166"/>
      <c r="C837" s="167"/>
      <c r="D837" s="167"/>
      <c r="E837" s="168"/>
      <c r="F837" s="296" t="s">
        <v>1281</v>
      </c>
      <c r="G837" s="296"/>
      <c r="H837" s="296"/>
      <c r="I837" s="296"/>
      <c r="J837" s="167"/>
      <c r="K837" s="169">
        <v>3.3</v>
      </c>
      <c r="L837" s="167"/>
      <c r="M837" s="167"/>
      <c r="N837" s="167"/>
      <c r="O837" s="167"/>
      <c r="P837" s="167"/>
      <c r="Q837" s="167"/>
      <c r="R837" s="170"/>
      <c r="T837" s="171"/>
      <c r="U837" s="167"/>
      <c r="V837" s="167"/>
      <c r="W837" s="167"/>
      <c r="X837" s="167"/>
      <c r="Y837" s="167"/>
      <c r="Z837" s="167"/>
      <c r="AA837" s="172"/>
      <c r="AT837" s="173" t="s">
        <v>269</v>
      </c>
      <c r="AU837" s="173" t="s">
        <v>90</v>
      </c>
      <c r="AV837" s="165" t="s">
        <v>90</v>
      </c>
      <c r="AW837" s="165" t="s">
        <v>32</v>
      </c>
      <c r="AX837" s="165" t="s">
        <v>75</v>
      </c>
      <c r="AY837" s="173" t="s">
        <v>148</v>
      </c>
    </row>
    <row r="838" spans="2:51" s="165" customFormat="1" ht="22.5" customHeight="1">
      <c r="B838" s="166"/>
      <c r="C838" s="167"/>
      <c r="D838" s="167"/>
      <c r="E838" s="168"/>
      <c r="F838" s="296" t="s">
        <v>1282</v>
      </c>
      <c r="G838" s="296"/>
      <c r="H838" s="296"/>
      <c r="I838" s="296"/>
      <c r="J838" s="167"/>
      <c r="K838" s="169">
        <v>3.1</v>
      </c>
      <c r="L838" s="167"/>
      <c r="M838" s="167"/>
      <c r="N838" s="167"/>
      <c r="O838" s="167"/>
      <c r="P838" s="167"/>
      <c r="Q838" s="167"/>
      <c r="R838" s="170"/>
      <c r="T838" s="171"/>
      <c r="U838" s="167"/>
      <c r="V838" s="167"/>
      <c r="W838" s="167"/>
      <c r="X838" s="167"/>
      <c r="Y838" s="167"/>
      <c r="Z838" s="167"/>
      <c r="AA838" s="172"/>
      <c r="AT838" s="173" t="s">
        <v>269</v>
      </c>
      <c r="AU838" s="173" t="s">
        <v>90</v>
      </c>
      <c r="AV838" s="165" t="s">
        <v>90</v>
      </c>
      <c r="AW838" s="165" t="s">
        <v>32</v>
      </c>
      <c r="AX838" s="165" t="s">
        <v>75</v>
      </c>
      <c r="AY838" s="173" t="s">
        <v>148</v>
      </c>
    </row>
    <row r="839" spans="2:51" s="165" customFormat="1" ht="22.5" customHeight="1">
      <c r="B839" s="166"/>
      <c r="C839" s="167"/>
      <c r="D839" s="167"/>
      <c r="E839" s="168"/>
      <c r="F839" s="296" t="s">
        <v>989</v>
      </c>
      <c r="G839" s="296"/>
      <c r="H839" s="296"/>
      <c r="I839" s="296"/>
      <c r="J839" s="167"/>
      <c r="K839" s="169">
        <v>4.5</v>
      </c>
      <c r="L839" s="167"/>
      <c r="M839" s="167"/>
      <c r="N839" s="167"/>
      <c r="O839" s="167"/>
      <c r="P839" s="167"/>
      <c r="Q839" s="167"/>
      <c r="R839" s="170"/>
      <c r="T839" s="171"/>
      <c r="U839" s="167"/>
      <c r="V839" s="167"/>
      <c r="W839" s="167"/>
      <c r="X839" s="167"/>
      <c r="Y839" s="167"/>
      <c r="Z839" s="167"/>
      <c r="AA839" s="172"/>
      <c r="AT839" s="173" t="s">
        <v>269</v>
      </c>
      <c r="AU839" s="173" t="s">
        <v>90</v>
      </c>
      <c r="AV839" s="165" t="s">
        <v>90</v>
      </c>
      <c r="AW839" s="165" t="s">
        <v>32</v>
      </c>
      <c r="AX839" s="165" t="s">
        <v>75</v>
      </c>
      <c r="AY839" s="173" t="s">
        <v>148</v>
      </c>
    </row>
    <row r="840" spans="2:51" s="165" customFormat="1" ht="22.5" customHeight="1">
      <c r="B840" s="166"/>
      <c r="C840" s="167"/>
      <c r="D840" s="167"/>
      <c r="E840" s="168"/>
      <c r="F840" s="296" t="s">
        <v>1283</v>
      </c>
      <c r="G840" s="296"/>
      <c r="H840" s="296"/>
      <c r="I840" s="296"/>
      <c r="J840" s="167"/>
      <c r="K840" s="169">
        <v>22.9</v>
      </c>
      <c r="L840" s="167"/>
      <c r="M840" s="167"/>
      <c r="N840" s="167"/>
      <c r="O840" s="167"/>
      <c r="P840" s="167"/>
      <c r="Q840" s="167"/>
      <c r="R840" s="170"/>
      <c r="T840" s="171"/>
      <c r="U840" s="167"/>
      <c r="V840" s="167"/>
      <c r="W840" s="167"/>
      <c r="X840" s="167"/>
      <c r="Y840" s="167"/>
      <c r="Z840" s="167"/>
      <c r="AA840" s="172"/>
      <c r="AT840" s="173" t="s">
        <v>269</v>
      </c>
      <c r="AU840" s="173" t="s">
        <v>90</v>
      </c>
      <c r="AV840" s="165" t="s">
        <v>90</v>
      </c>
      <c r="AW840" s="165" t="s">
        <v>32</v>
      </c>
      <c r="AX840" s="165" t="s">
        <v>75</v>
      </c>
      <c r="AY840" s="173" t="s">
        <v>148</v>
      </c>
    </row>
    <row r="841" spans="2:51" s="165" customFormat="1" ht="22.5" customHeight="1">
      <c r="B841" s="166"/>
      <c r="C841" s="167"/>
      <c r="D841" s="167"/>
      <c r="E841" s="168"/>
      <c r="F841" s="296" t="s">
        <v>1284</v>
      </c>
      <c r="G841" s="296"/>
      <c r="H841" s="296"/>
      <c r="I841" s="296"/>
      <c r="J841" s="167"/>
      <c r="K841" s="169">
        <v>12</v>
      </c>
      <c r="L841" s="167"/>
      <c r="M841" s="167"/>
      <c r="N841" s="167"/>
      <c r="O841" s="167"/>
      <c r="P841" s="167"/>
      <c r="Q841" s="167"/>
      <c r="R841" s="170"/>
      <c r="T841" s="171"/>
      <c r="U841" s="167"/>
      <c r="V841" s="167"/>
      <c r="W841" s="167"/>
      <c r="X841" s="167"/>
      <c r="Y841" s="167"/>
      <c r="Z841" s="167"/>
      <c r="AA841" s="172"/>
      <c r="AT841" s="173" t="s">
        <v>269</v>
      </c>
      <c r="AU841" s="173" t="s">
        <v>90</v>
      </c>
      <c r="AV841" s="165" t="s">
        <v>90</v>
      </c>
      <c r="AW841" s="165" t="s">
        <v>32</v>
      </c>
      <c r="AX841" s="165" t="s">
        <v>75</v>
      </c>
      <c r="AY841" s="173" t="s">
        <v>148</v>
      </c>
    </row>
    <row r="842" spans="2:51" s="183" customFormat="1" ht="22.5" customHeight="1">
      <c r="B842" s="184"/>
      <c r="C842" s="185"/>
      <c r="D842" s="185"/>
      <c r="E842" s="186" t="s">
        <v>203</v>
      </c>
      <c r="F842" s="299" t="s">
        <v>281</v>
      </c>
      <c r="G842" s="299"/>
      <c r="H842" s="299"/>
      <c r="I842" s="299"/>
      <c r="J842" s="185"/>
      <c r="K842" s="187">
        <v>86.9</v>
      </c>
      <c r="L842" s="185"/>
      <c r="M842" s="185"/>
      <c r="N842" s="185"/>
      <c r="O842" s="185"/>
      <c r="P842" s="185"/>
      <c r="Q842" s="185"/>
      <c r="R842" s="188"/>
      <c r="T842" s="189"/>
      <c r="U842" s="185"/>
      <c r="V842" s="185"/>
      <c r="W842" s="185"/>
      <c r="X842" s="185"/>
      <c r="Y842" s="185"/>
      <c r="Z842" s="185"/>
      <c r="AA842" s="190"/>
      <c r="AT842" s="191" t="s">
        <v>269</v>
      </c>
      <c r="AU842" s="191" t="s">
        <v>90</v>
      </c>
      <c r="AV842" s="183" t="s">
        <v>147</v>
      </c>
      <c r="AW842" s="183" t="s">
        <v>32</v>
      </c>
      <c r="AX842" s="183" t="s">
        <v>83</v>
      </c>
      <c r="AY842" s="191" t="s">
        <v>148</v>
      </c>
    </row>
    <row r="843" spans="2:65" s="23" customFormat="1" ht="31.5" customHeight="1">
      <c r="B843" s="146"/>
      <c r="C843" s="147" t="s">
        <v>1285</v>
      </c>
      <c r="D843" s="147" t="s">
        <v>149</v>
      </c>
      <c r="E843" s="148" t="s">
        <v>1286</v>
      </c>
      <c r="F843" s="291" t="s">
        <v>1287</v>
      </c>
      <c r="G843" s="291"/>
      <c r="H843" s="291"/>
      <c r="I843" s="291"/>
      <c r="J843" s="149" t="s">
        <v>172</v>
      </c>
      <c r="K843" s="150">
        <v>86.9</v>
      </c>
      <c r="L843" s="292"/>
      <c r="M843" s="292"/>
      <c r="N843" s="292">
        <f>ROUND(L843*K843,2)</f>
        <v>0</v>
      </c>
      <c r="O843" s="292"/>
      <c r="P843" s="292"/>
      <c r="Q843" s="292"/>
      <c r="R843" s="151"/>
      <c r="T843" s="152"/>
      <c r="U843" s="34" t="s">
        <v>40</v>
      </c>
      <c r="V843" s="153">
        <v>0.188</v>
      </c>
      <c r="W843" s="153">
        <f>V843*K843</f>
        <v>16.337200000000003</v>
      </c>
      <c r="X843" s="153">
        <v>0</v>
      </c>
      <c r="Y843" s="153">
        <f>X843*K843</f>
        <v>0</v>
      </c>
      <c r="Z843" s="153">
        <v>0</v>
      </c>
      <c r="AA843" s="154">
        <f>Z843*K843</f>
        <v>0</v>
      </c>
      <c r="AR843" s="9" t="s">
        <v>337</v>
      </c>
      <c r="AT843" s="9" t="s">
        <v>149</v>
      </c>
      <c r="AU843" s="9" t="s">
        <v>90</v>
      </c>
      <c r="AY843" s="9" t="s">
        <v>148</v>
      </c>
      <c r="BE843" s="155">
        <f>IF(U843="základní",N843,0)</f>
        <v>0</v>
      </c>
      <c r="BF843" s="155">
        <f>IF(U843="snížená",N843,0)</f>
        <v>0</v>
      </c>
      <c r="BG843" s="155">
        <f>IF(U843="zákl. přenesená",N843,0)</f>
        <v>0</v>
      </c>
      <c r="BH843" s="155">
        <f>IF(U843="sníž. přenesená",N843,0)</f>
        <v>0</v>
      </c>
      <c r="BI843" s="155">
        <f>IF(U843="nulová",N843,0)</f>
        <v>0</v>
      </c>
      <c r="BJ843" s="9" t="s">
        <v>83</v>
      </c>
      <c r="BK843" s="155">
        <f>ROUND(L843*K843,2)</f>
        <v>0</v>
      </c>
      <c r="BL843" s="9" t="s">
        <v>337</v>
      </c>
      <c r="BM843" s="9" t="s">
        <v>1288</v>
      </c>
    </row>
    <row r="844" spans="2:51" s="165" customFormat="1" ht="22.5" customHeight="1">
      <c r="B844" s="166"/>
      <c r="C844" s="167"/>
      <c r="D844" s="167"/>
      <c r="E844" s="168"/>
      <c r="F844" s="300" t="s">
        <v>203</v>
      </c>
      <c r="G844" s="300"/>
      <c r="H844" s="300"/>
      <c r="I844" s="300"/>
      <c r="J844" s="167"/>
      <c r="K844" s="169">
        <v>86.9</v>
      </c>
      <c r="L844" s="167"/>
      <c r="M844" s="167"/>
      <c r="N844" s="167"/>
      <c r="O844" s="167"/>
      <c r="P844" s="167"/>
      <c r="Q844" s="167"/>
      <c r="R844" s="170"/>
      <c r="T844" s="171"/>
      <c r="U844" s="167"/>
      <c r="V844" s="167"/>
      <c r="W844" s="167"/>
      <c r="X844" s="167"/>
      <c r="Y844" s="167"/>
      <c r="Z844" s="167"/>
      <c r="AA844" s="172"/>
      <c r="AT844" s="173" t="s">
        <v>269</v>
      </c>
      <c r="AU844" s="173" t="s">
        <v>90</v>
      </c>
      <c r="AV844" s="165" t="s">
        <v>90</v>
      </c>
      <c r="AW844" s="165" t="s">
        <v>32</v>
      </c>
      <c r="AX844" s="165" t="s">
        <v>75</v>
      </c>
      <c r="AY844" s="173" t="s">
        <v>148</v>
      </c>
    </row>
    <row r="845" spans="2:51" s="183" customFormat="1" ht="22.5" customHeight="1">
      <c r="B845" s="184"/>
      <c r="C845" s="185"/>
      <c r="D845" s="185"/>
      <c r="E845" s="186"/>
      <c r="F845" s="299" t="s">
        <v>281</v>
      </c>
      <c r="G845" s="299"/>
      <c r="H845" s="299"/>
      <c r="I845" s="299"/>
      <c r="J845" s="185"/>
      <c r="K845" s="187">
        <v>86.9</v>
      </c>
      <c r="L845" s="185"/>
      <c r="M845" s="185"/>
      <c r="N845" s="185"/>
      <c r="O845" s="185"/>
      <c r="P845" s="185"/>
      <c r="Q845" s="185"/>
      <c r="R845" s="188"/>
      <c r="T845" s="189"/>
      <c r="U845" s="185"/>
      <c r="V845" s="185"/>
      <c r="W845" s="185"/>
      <c r="X845" s="185"/>
      <c r="Y845" s="185"/>
      <c r="Z845" s="185"/>
      <c r="AA845" s="190"/>
      <c r="AT845" s="191" t="s">
        <v>269</v>
      </c>
      <c r="AU845" s="191" t="s">
        <v>90</v>
      </c>
      <c r="AV845" s="183" t="s">
        <v>147</v>
      </c>
      <c r="AW845" s="183" t="s">
        <v>32</v>
      </c>
      <c r="AX845" s="183" t="s">
        <v>83</v>
      </c>
      <c r="AY845" s="191" t="s">
        <v>148</v>
      </c>
    </row>
    <row r="846" spans="2:65" s="23" customFormat="1" ht="28.5" customHeight="1">
      <c r="B846" s="146"/>
      <c r="C846" s="192" t="s">
        <v>1289</v>
      </c>
      <c r="D846" s="192" t="s">
        <v>631</v>
      </c>
      <c r="E846" s="193" t="s">
        <v>1290</v>
      </c>
      <c r="F846" s="302" t="s">
        <v>1291</v>
      </c>
      <c r="G846" s="302"/>
      <c r="H846" s="302"/>
      <c r="I846" s="302"/>
      <c r="J846" s="194" t="s">
        <v>266</v>
      </c>
      <c r="K846" s="195">
        <v>1.195</v>
      </c>
      <c r="L846" s="303"/>
      <c r="M846" s="303"/>
      <c r="N846" s="303">
        <f>ROUND(L846*K846,2)</f>
        <v>0</v>
      </c>
      <c r="O846" s="303"/>
      <c r="P846" s="303"/>
      <c r="Q846" s="303"/>
      <c r="R846" s="151"/>
      <c r="T846" s="152"/>
      <c r="U846" s="34" t="s">
        <v>40</v>
      </c>
      <c r="V846" s="153">
        <v>0</v>
      </c>
      <c r="W846" s="153">
        <f>V846*K846</f>
        <v>0</v>
      </c>
      <c r="X846" s="153">
        <v>0.55</v>
      </c>
      <c r="Y846" s="153">
        <f>X846*K846</f>
        <v>0.6572500000000001</v>
      </c>
      <c r="Z846" s="153">
        <v>0</v>
      </c>
      <c r="AA846" s="154">
        <f>Z846*K846</f>
        <v>0</v>
      </c>
      <c r="AR846" s="9" t="s">
        <v>454</v>
      </c>
      <c r="AT846" s="9" t="s">
        <v>631</v>
      </c>
      <c r="AU846" s="9" t="s">
        <v>90</v>
      </c>
      <c r="AY846" s="9" t="s">
        <v>148</v>
      </c>
      <c r="BE846" s="155">
        <f>IF(U846="základní",N846,0)</f>
        <v>0</v>
      </c>
      <c r="BF846" s="155">
        <f>IF(U846="snížená",N846,0)</f>
        <v>0</v>
      </c>
      <c r="BG846" s="155">
        <f>IF(U846="zákl. přenesená",N846,0)</f>
        <v>0</v>
      </c>
      <c r="BH846" s="155">
        <f>IF(U846="sníž. přenesená",N846,0)</f>
        <v>0</v>
      </c>
      <c r="BI846" s="155">
        <f>IF(U846="nulová",N846,0)</f>
        <v>0</v>
      </c>
      <c r="BJ846" s="9" t="s">
        <v>83</v>
      </c>
      <c r="BK846" s="155">
        <f>ROUND(L846*K846,2)</f>
        <v>0</v>
      </c>
      <c r="BL846" s="9" t="s">
        <v>337</v>
      </c>
      <c r="BM846" s="9" t="s">
        <v>1292</v>
      </c>
    </row>
    <row r="847" spans="2:51" s="165" customFormat="1" ht="31.5" customHeight="1">
      <c r="B847" s="166"/>
      <c r="C847" s="167"/>
      <c r="D847" s="167"/>
      <c r="E847" s="168"/>
      <c r="F847" s="300" t="s">
        <v>1293</v>
      </c>
      <c r="G847" s="300"/>
      <c r="H847" s="300"/>
      <c r="I847" s="300"/>
      <c r="J847" s="167"/>
      <c r="K847" s="169">
        <v>1.195</v>
      </c>
      <c r="L847" s="167"/>
      <c r="M847" s="167"/>
      <c r="N847" s="167"/>
      <c r="O847" s="167"/>
      <c r="P847" s="167"/>
      <c r="Q847" s="167"/>
      <c r="R847" s="170"/>
      <c r="T847" s="171"/>
      <c r="U847" s="167"/>
      <c r="V847" s="167"/>
      <c r="W847" s="167"/>
      <c r="X847" s="167"/>
      <c r="Y847" s="167"/>
      <c r="Z847" s="167"/>
      <c r="AA847" s="172"/>
      <c r="AT847" s="173" t="s">
        <v>269</v>
      </c>
      <c r="AU847" s="173" t="s">
        <v>90</v>
      </c>
      <c r="AV847" s="165" t="s">
        <v>90</v>
      </c>
      <c r="AW847" s="165" t="s">
        <v>32</v>
      </c>
      <c r="AX847" s="165" t="s">
        <v>83</v>
      </c>
      <c r="AY847" s="173" t="s">
        <v>148</v>
      </c>
    </row>
    <row r="848" spans="2:65" s="23" customFormat="1" ht="31.5" customHeight="1">
      <c r="B848" s="146"/>
      <c r="C848" s="147" t="s">
        <v>1294</v>
      </c>
      <c r="D848" s="147" t="s">
        <v>149</v>
      </c>
      <c r="E848" s="148" t="s">
        <v>1295</v>
      </c>
      <c r="F848" s="291" t="s">
        <v>1296</v>
      </c>
      <c r="G848" s="291"/>
      <c r="H848" s="291"/>
      <c r="I848" s="291"/>
      <c r="J848" s="149" t="s">
        <v>172</v>
      </c>
      <c r="K848" s="150">
        <v>99.28</v>
      </c>
      <c r="L848" s="292"/>
      <c r="M848" s="292"/>
      <c r="N848" s="292">
        <f>ROUND(L848*K848,2)</f>
        <v>0</v>
      </c>
      <c r="O848" s="292"/>
      <c r="P848" s="292"/>
      <c r="Q848" s="292"/>
      <c r="R848" s="151"/>
      <c r="T848" s="152"/>
      <c r="U848" s="34" t="s">
        <v>40</v>
      </c>
      <c r="V848" s="153">
        <v>0.116</v>
      </c>
      <c r="W848" s="153">
        <f>V848*K848</f>
        <v>11.516480000000001</v>
      </c>
      <c r="X848" s="153">
        <v>0</v>
      </c>
      <c r="Y848" s="153">
        <f>X848*K848</f>
        <v>0</v>
      </c>
      <c r="Z848" s="153">
        <v>0.031000000000000003</v>
      </c>
      <c r="AA848" s="154">
        <f>Z848*K848</f>
        <v>3.0776800000000004</v>
      </c>
      <c r="AR848" s="9" t="s">
        <v>337</v>
      </c>
      <c r="AT848" s="9" t="s">
        <v>149</v>
      </c>
      <c r="AU848" s="9" t="s">
        <v>90</v>
      </c>
      <c r="AY848" s="9" t="s">
        <v>148</v>
      </c>
      <c r="BE848" s="155">
        <f>IF(U848="základní",N848,0)</f>
        <v>0</v>
      </c>
      <c r="BF848" s="155">
        <f>IF(U848="snížená",N848,0)</f>
        <v>0</v>
      </c>
      <c r="BG848" s="155">
        <f>IF(U848="zákl. přenesená",N848,0)</f>
        <v>0</v>
      </c>
      <c r="BH848" s="155">
        <f>IF(U848="sníž. přenesená",N848,0)</f>
        <v>0</v>
      </c>
      <c r="BI848" s="155">
        <f>IF(U848="nulová",N848,0)</f>
        <v>0</v>
      </c>
      <c r="BJ848" s="9" t="s">
        <v>83</v>
      </c>
      <c r="BK848" s="155">
        <f>ROUND(L848*K848,2)</f>
        <v>0</v>
      </c>
      <c r="BL848" s="9" t="s">
        <v>337</v>
      </c>
      <c r="BM848" s="9" t="s">
        <v>1297</v>
      </c>
    </row>
    <row r="849" spans="2:51" s="157" customFormat="1" ht="22.5" customHeight="1">
      <c r="B849" s="158"/>
      <c r="C849" s="159"/>
      <c r="D849" s="159"/>
      <c r="E849" s="160"/>
      <c r="F849" s="295" t="s">
        <v>329</v>
      </c>
      <c r="G849" s="295"/>
      <c r="H849" s="295"/>
      <c r="I849" s="295"/>
      <c r="J849" s="159"/>
      <c r="K849" s="160"/>
      <c r="L849" s="159"/>
      <c r="M849" s="159"/>
      <c r="N849" s="159"/>
      <c r="O849" s="159"/>
      <c r="P849" s="159"/>
      <c r="Q849" s="159"/>
      <c r="R849" s="161"/>
      <c r="T849" s="162"/>
      <c r="U849" s="159"/>
      <c r="V849" s="159"/>
      <c r="W849" s="159"/>
      <c r="X849" s="159"/>
      <c r="Y849" s="159"/>
      <c r="Z849" s="159"/>
      <c r="AA849" s="163"/>
      <c r="AT849" s="164" t="s">
        <v>269</v>
      </c>
      <c r="AU849" s="164" t="s">
        <v>90</v>
      </c>
      <c r="AV849" s="157" t="s">
        <v>83</v>
      </c>
      <c r="AW849" s="157" t="s">
        <v>32</v>
      </c>
      <c r="AX849" s="157" t="s">
        <v>75</v>
      </c>
      <c r="AY849" s="164" t="s">
        <v>148</v>
      </c>
    </row>
    <row r="850" spans="2:51" s="165" customFormat="1" ht="31.5" customHeight="1">
      <c r="B850" s="166"/>
      <c r="C850" s="167"/>
      <c r="D850" s="167"/>
      <c r="E850" s="168"/>
      <c r="F850" s="296" t="s">
        <v>1298</v>
      </c>
      <c r="G850" s="296"/>
      <c r="H850" s="296"/>
      <c r="I850" s="296"/>
      <c r="J850" s="167"/>
      <c r="K850" s="169">
        <v>99.28</v>
      </c>
      <c r="L850" s="167"/>
      <c r="M850" s="167"/>
      <c r="N850" s="167"/>
      <c r="O850" s="167"/>
      <c r="P850" s="167"/>
      <c r="Q850" s="167"/>
      <c r="R850" s="170"/>
      <c r="T850" s="171"/>
      <c r="U850" s="167"/>
      <c r="V850" s="167"/>
      <c r="W850" s="167"/>
      <c r="X850" s="167"/>
      <c r="Y850" s="167"/>
      <c r="Z850" s="167"/>
      <c r="AA850" s="172"/>
      <c r="AT850" s="173" t="s">
        <v>269</v>
      </c>
      <c r="AU850" s="173" t="s">
        <v>90</v>
      </c>
      <c r="AV850" s="165" t="s">
        <v>90</v>
      </c>
      <c r="AW850" s="165" t="s">
        <v>32</v>
      </c>
      <c r="AX850" s="165" t="s">
        <v>83</v>
      </c>
      <c r="AY850" s="173" t="s">
        <v>148</v>
      </c>
    </row>
    <row r="851" spans="2:65" s="23" customFormat="1" ht="31.5" customHeight="1">
      <c r="B851" s="146"/>
      <c r="C851" s="147" t="s">
        <v>1299</v>
      </c>
      <c r="D851" s="147" t="s">
        <v>149</v>
      </c>
      <c r="E851" s="148" t="s">
        <v>1300</v>
      </c>
      <c r="F851" s="291" t="s">
        <v>1301</v>
      </c>
      <c r="G851" s="291"/>
      <c r="H851" s="291"/>
      <c r="I851" s="291"/>
      <c r="J851" s="149" t="s">
        <v>1024</v>
      </c>
      <c r="K851" s="150">
        <v>1891.806</v>
      </c>
      <c r="L851" s="292"/>
      <c r="M851" s="292"/>
      <c r="N851" s="292">
        <f>ROUND(L851*K851,2)</f>
        <v>0</v>
      </c>
      <c r="O851" s="292"/>
      <c r="P851" s="292"/>
      <c r="Q851" s="292"/>
      <c r="R851" s="151"/>
      <c r="T851" s="152"/>
      <c r="U851" s="34" t="s">
        <v>40</v>
      </c>
      <c r="V851" s="153">
        <v>0</v>
      </c>
      <c r="W851" s="153">
        <f>V851*K851</f>
        <v>0</v>
      </c>
      <c r="X851" s="153">
        <v>0</v>
      </c>
      <c r="Y851" s="153">
        <f>X851*K851</f>
        <v>0</v>
      </c>
      <c r="Z851" s="153">
        <v>0</v>
      </c>
      <c r="AA851" s="154">
        <f>Z851*K851</f>
        <v>0</v>
      </c>
      <c r="AR851" s="9" t="s">
        <v>337</v>
      </c>
      <c r="AT851" s="9" t="s">
        <v>149</v>
      </c>
      <c r="AU851" s="9" t="s">
        <v>90</v>
      </c>
      <c r="AY851" s="9" t="s">
        <v>148</v>
      </c>
      <c r="BE851" s="155">
        <f>IF(U851="základní",N851,0)</f>
        <v>0</v>
      </c>
      <c r="BF851" s="155">
        <f>IF(U851="snížená",N851,0)</f>
        <v>0</v>
      </c>
      <c r="BG851" s="155">
        <f>IF(U851="zákl. přenesená",N851,0)</f>
        <v>0</v>
      </c>
      <c r="BH851" s="155">
        <f>IF(U851="sníž. přenesená",N851,0)</f>
        <v>0</v>
      </c>
      <c r="BI851" s="155">
        <f>IF(U851="nulová",N851,0)</f>
        <v>0</v>
      </c>
      <c r="BJ851" s="9" t="s">
        <v>83</v>
      </c>
      <c r="BK851" s="155">
        <f>ROUND(L851*K851,2)</f>
        <v>0</v>
      </c>
      <c r="BL851" s="9" t="s">
        <v>337</v>
      </c>
      <c r="BM851" s="9" t="s">
        <v>1302</v>
      </c>
    </row>
    <row r="852" spans="2:63" s="134" customFormat="1" ht="29.25" customHeight="1">
      <c r="B852" s="135"/>
      <c r="C852" s="136"/>
      <c r="D852" s="145" t="s">
        <v>237</v>
      </c>
      <c r="E852" s="145"/>
      <c r="F852" s="145"/>
      <c r="G852" s="145"/>
      <c r="H852" s="145"/>
      <c r="I852" s="145"/>
      <c r="J852" s="145"/>
      <c r="K852" s="145"/>
      <c r="L852" s="145"/>
      <c r="M852" s="145"/>
      <c r="N852" s="301">
        <f>BK852</f>
        <v>0</v>
      </c>
      <c r="O852" s="301"/>
      <c r="P852" s="301"/>
      <c r="Q852" s="301"/>
      <c r="R852" s="138"/>
      <c r="T852" s="139"/>
      <c r="U852" s="136"/>
      <c r="V852" s="136"/>
      <c r="W852" s="140">
        <f>SUM(W853:W927)</f>
        <v>370.823648</v>
      </c>
      <c r="X852" s="136"/>
      <c r="Y852" s="140">
        <f>SUM(Y853:Y927)</f>
        <v>6.691328900000001</v>
      </c>
      <c r="Z852" s="136"/>
      <c r="AA852" s="141">
        <f>SUM(AA853:AA927)</f>
        <v>0</v>
      </c>
      <c r="AR852" s="142" t="s">
        <v>90</v>
      </c>
      <c r="AT852" s="143" t="s">
        <v>74</v>
      </c>
      <c r="AU852" s="143" t="s">
        <v>83</v>
      </c>
      <c r="AY852" s="142" t="s">
        <v>148</v>
      </c>
      <c r="BK852" s="144">
        <f>SUM(BK853:BK927)</f>
        <v>0</v>
      </c>
    </row>
    <row r="853" spans="2:65" s="23" customFormat="1" ht="31.5" customHeight="1">
      <c r="B853" s="146"/>
      <c r="C853" s="147" t="s">
        <v>1303</v>
      </c>
      <c r="D853" s="147" t="s">
        <v>149</v>
      </c>
      <c r="E853" s="148" t="s">
        <v>1304</v>
      </c>
      <c r="F853" s="291" t="s">
        <v>1305</v>
      </c>
      <c r="G853" s="291"/>
      <c r="H853" s="291"/>
      <c r="I853" s="291"/>
      <c r="J853" s="149" t="s">
        <v>172</v>
      </c>
      <c r="K853" s="150">
        <v>70.741</v>
      </c>
      <c r="L853" s="292"/>
      <c r="M853" s="292"/>
      <c r="N853" s="292">
        <f>ROUND(L853*K853,2)</f>
        <v>0</v>
      </c>
      <c r="O853" s="292"/>
      <c r="P853" s="292"/>
      <c r="Q853" s="292"/>
      <c r="R853" s="151"/>
      <c r="T853" s="152"/>
      <c r="U853" s="34" t="s">
        <v>40</v>
      </c>
      <c r="V853" s="153">
        <v>0</v>
      </c>
      <c r="W853" s="153">
        <f>V853*K853</f>
        <v>0</v>
      </c>
      <c r="X853" s="153">
        <v>0</v>
      </c>
      <c r="Y853" s="153">
        <f>X853*K853</f>
        <v>0</v>
      </c>
      <c r="Z853" s="153">
        <v>0</v>
      </c>
      <c r="AA853" s="154">
        <f>Z853*K853</f>
        <v>0</v>
      </c>
      <c r="AR853" s="9" t="s">
        <v>337</v>
      </c>
      <c r="AT853" s="9" t="s">
        <v>149</v>
      </c>
      <c r="AU853" s="9" t="s">
        <v>90</v>
      </c>
      <c r="AY853" s="9" t="s">
        <v>148</v>
      </c>
      <c r="BE853" s="155">
        <f>IF(U853="základní",N853,0)</f>
        <v>0</v>
      </c>
      <c r="BF853" s="155">
        <f>IF(U853="snížená",N853,0)</f>
        <v>0</v>
      </c>
      <c r="BG853" s="155">
        <f>IF(U853="zákl. přenesená",N853,0)</f>
        <v>0</v>
      </c>
      <c r="BH853" s="155">
        <f>IF(U853="sníž. přenesená",N853,0)</f>
        <v>0</v>
      </c>
      <c r="BI853" s="155">
        <f>IF(U853="nulová",N853,0)</f>
        <v>0</v>
      </c>
      <c r="BJ853" s="9" t="s">
        <v>83</v>
      </c>
      <c r="BK853" s="155">
        <f>ROUND(L853*K853,2)</f>
        <v>0</v>
      </c>
      <c r="BL853" s="9" t="s">
        <v>337</v>
      </c>
      <c r="BM853" s="9" t="s">
        <v>1306</v>
      </c>
    </row>
    <row r="854" spans="2:51" s="157" customFormat="1" ht="22.5" customHeight="1">
      <c r="B854" s="158"/>
      <c r="C854" s="159"/>
      <c r="D854" s="159"/>
      <c r="E854" s="160"/>
      <c r="F854" s="295" t="s">
        <v>329</v>
      </c>
      <c r="G854" s="295"/>
      <c r="H854" s="295"/>
      <c r="I854" s="295"/>
      <c r="J854" s="159"/>
      <c r="K854" s="160"/>
      <c r="L854" s="159"/>
      <c r="M854" s="159"/>
      <c r="N854" s="159"/>
      <c r="O854" s="159"/>
      <c r="P854" s="159"/>
      <c r="Q854" s="159"/>
      <c r="R854" s="161"/>
      <c r="T854" s="162"/>
      <c r="U854" s="159"/>
      <c r="V854" s="159"/>
      <c r="W854" s="159"/>
      <c r="X854" s="159"/>
      <c r="Y854" s="159"/>
      <c r="Z854" s="159"/>
      <c r="AA854" s="163"/>
      <c r="AT854" s="164" t="s">
        <v>269</v>
      </c>
      <c r="AU854" s="164" t="s">
        <v>90</v>
      </c>
      <c r="AV854" s="157" t="s">
        <v>83</v>
      </c>
      <c r="AW854" s="157" t="s">
        <v>32</v>
      </c>
      <c r="AX854" s="157" t="s">
        <v>75</v>
      </c>
      <c r="AY854" s="164" t="s">
        <v>148</v>
      </c>
    </row>
    <row r="855" spans="2:51" s="165" customFormat="1" ht="22.5" customHeight="1">
      <c r="B855" s="166"/>
      <c r="C855" s="167"/>
      <c r="D855" s="167"/>
      <c r="E855" s="168"/>
      <c r="F855" s="296" t="s">
        <v>989</v>
      </c>
      <c r="G855" s="296"/>
      <c r="H855" s="296"/>
      <c r="I855" s="296"/>
      <c r="J855" s="167"/>
      <c r="K855" s="169">
        <v>4.5</v>
      </c>
      <c r="L855" s="167"/>
      <c r="M855" s="167"/>
      <c r="N855" s="167"/>
      <c r="O855" s="167"/>
      <c r="P855" s="167"/>
      <c r="Q855" s="167"/>
      <c r="R855" s="170"/>
      <c r="T855" s="171"/>
      <c r="U855" s="167"/>
      <c r="V855" s="167"/>
      <c r="W855" s="167"/>
      <c r="X855" s="167"/>
      <c r="Y855" s="167"/>
      <c r="Z855" s="167"/>
      <c r="AA855" s="172"/>
      <c r="AT855" s="173" t="s">
        <v>269</v>
      </c>
      <c r="AU855" s="173" t="s">
        <v>90</v>
      </c>
      <c r="AV855" s="165" t="s">
        <v>90</v>
      </c>
      <c r="AW855" s="165" t="s">
        <v>32</v>
      </c>
      <c r="AX855" s="165" t="s">
        <v>75</v>
      </c>
      <c r="AY855" s="173" t="s">
        <v>148</v>
      </c>
    </row>
    <row r="856" spans="2:51" s="165" customFormat="1" ht="22.5" customHeight="1">
      <c r="B856" s="166"/>
      <c r="C856" s="167"/>
      <c r="D856" s="167"/>
      <c r="E856" s="168"/>
      <c r="F856" s="296" t="s">
        <v>1307</v>
      </c>
      <c r="G856" s="296"/>
      <c r="H856" s="296"/>
      <c r="I856" s="296"/>
      <c r="J856" s="167"/>
      <c r="K856" s="169">
        <v>23.501</v>
      </c>
      <c r="L856" s="167"/>
      <c r="M856" s="167"/>
      <c r="N856" s="167"/>
      <c r="O856" s="167"/>
      <c r="P856" s="167"/>
      <c r="Q856" s="167"/>
      <c r="R856" s="170"/>
      <c r="T856" s="171"/>
      <c r="U856" s="167"/>
      <c r="V856" s="167"/>
      <c r="W856" s="167"/>
      <c r="X856" s="167"/>
      <c r="Y856" s="167"/>
      <c r="Z856" s="167"/>
      <c r="AA856" s="172"/>
      <c r="AT856" s="173" t="s">
        <v>269</v>
      </c>
      <c r="AU856" s="173" t="s">
        <v>90</v>
      </c>
      <c r="AV856" s="165" t="s">
        <v>90</v>
      </c>
      <c r="AW856" s="165" t="s">
        <v>32</v>
      </c>
      <c r="AX856" s="165" t="s">
        <v>75</v>
      </c>
      <c r="AY856" s="173" t="s">
        <v>148</v>
      </c>
    </row>
    <row r="857" spans="2:51" s="165" customFormat="1" ht="22.5" customHeight="1">
      <c r="B857" s="166"/>
      <c r="C857" s="167"/>
      <c r="D857" s="167"/>
      <c r="E857" s="168"/>
      <c r="F857" s="296" t="s">
        <v>369</v>
      </c>
      <c r="G857" s="296"/>
      <c r="H857" s="296"/>
      <c r="I857" s="296"/>
      <c r="J857" s="167"/>
      <c r="K857" s="169">
        <v>-1.379</v>
      </c>
      <c r="L857" s="167"/>
      <c r="M857" s="167"/>
      <c r="N857" s="167"/>
      <c r="O857" s="167"/>
      <c r="P857" s="167"/>
      <c r="Q857" s="167"/>
      <c r="R857" s="170"/>
      <c r="T857" s="171"/>
      <c r="U857" s="167"/>
      <c r="V857" s="167"/>
      <c r="W857" s="167"/>
      <c r="X857" s="167"/>
      <c r="Y857" s="167"/>
      <c r="Z857" s="167"/>
      <c r="AA857" s="172"/>
      <c r="AT857" s="173" t="s">
        <v>269</v>
      </c>
      <c r="AU857" s="173" t="s">
        <v>90</v>
      </c>
      <c r="AV857" s="165" t="s">
        <v>90</v>
      </c>
      <c r="AW857" s="165" t="s">
        <v>32</v>
      </c>
      <c r="AX857" s="165" t="s">
        <v>75</v>
      </c>
      <c r="AY857" s="173" t="s">
        <v>148</v>
      </c>
    </row>
    <row r="858" spans="2:51" s="157" customFormat="1" ht="22.5" customHeight="1">
      <c r="B858" s="158"/>
      <c r="C858" s="159"/>
      <c r="D858" s="159"/>
      <c r="E858" s="160"/>
      <c r="F858" s="298" t="s">
        <v>990</v>
      </c>
      <c r="G858" s="298"/>
      <c r="H858" s="298"/>
      <c r="I858" s="298"/>
      <c r="J858" s="159"/>
      <c r="K858" s="160"/>
      <c r="L858" s="159"/>
      <c r="M858" s="159"/>
      <c r="N858" s="159"/>
      <c r="O858" s="159"/>
      <c r="P858" s="159"/>
      <c r="Q858" s="159"/>
      <c r="R858" s="161"/>
      <c r="T858" s="162"/>
      <c r="U858" s="159"/>
      <c r="V858" s="159"/>
      <c r="W858" s="159"/>
      <c r="X858" s="159"/>
      <c r="Y858" s="159"/>
      <c r="Z858" s="159"/>
      <c r="AA858" s="163"/>
      <c r="AT858" s="164" t="s">
        <v>269</v>
      </c>
      <c r="AU858" s="164" t="s">
        <v>90</v>
      </c>
      <c r="AV858" s="157" t="s">
        <v>83</v>
      </c>
      <c r="AW858" s="157" t="s">
        <v>32</v>
      </c>
      <c r="AX858" s="157" t="s">
        <v>75</v>
      </c>
      <c r="AY858" s="164" t="s">
        <v>148</v>
      </c>
    </row>
    <row r="859" spans="2:51" s="165" customFormat="1" ht="22.5" customHeight="1">
      <c r="B859" s="166"/>
      <c r="C859" s="167"/>
      <c r="D859" s="167"/>
      <c r="E859" s="168"/>
      <c r="F859" s="296" t="s">
        <v>760</v>
      </c>
      <c r="G859" s="296"/>
      <c r="H859" s="296"/>
      <c r="I859" s="296"/>
      <c r="J859" s="167"/>
      <c r="K859" s="169">
        <v>5.2</v>
      </c>
      <c r="L859" s="167"/>
      <c r="M859" s="167"/>
      <c r="N859" s="167"/>
      <c r="O859" s="167"/>
      <c r="P859" s="167"/>
      <c r="Q859" s="167"/>
      <c r="R859" s="170"/>
      <c r="T859" s="171"/>
      <c r="U859" s="167"/>
      <c r="V859" s="167"/>
      <c r="W859" s="167"/>
      <c r="X859" s="167"/>
      <c r="Y859" s="167"/>
      <c r="Z859" s="167"/>
      <c r="AA859" s="172"/>
      <c r="AT859" s="173" t="s">
        <v>269</v>
      </c>
      <c r="AU859" s="173" t="s">
        <v>90</v>
      </c>
      <c r="AV859" s="165" t="s">
        <v>90</v>
      </c>
      <c r="AW859" s="165" t="s">
        <v>32</v>
      </c>
      <c r="AX859" s="165" t="s">
        <v>75</v>
      </c>
      <c r="AY859" s="173" t="s">
        <v>148</v>
      </c>
    </row>
    <row r="860" spans="2:51" s="165" customFormat="1" ht="22.5" customHeight="1">
      <c r="B860" s="166"/>
      <c r="C860" s="167"/>
      <c r="D860" s="167"/>
      <c r="E860" s="168"/>
      <c r="F860" s="296" t="s">
        <v>1308</v>
      </c>
      <c r="G860" s="296"/>
      <c r="H860" s="296"/>
      <c r="I860" s="296"/>
      <c r="J860" s="167"/>
      <c r="K860" s="169">
        <v>24.975</v>
      </c>
      <c r="L860" s="167"/>
      <c r="M860" s="167"/>
      <c r="N860" s="167"/>
      <c r="O860" s="167"/>
      <c r="P860" s="167"/>
      <c r="Q860" s="167"/>
      <c r="R860" s="170"/>
      <c r="T860" s="171"/>
      <c r="U860" s="167"/>
      <c r="V860" s="167"/>
      <c r="W860" s="167"/>
      <c r="X860" s="167"/>
      <c r="Y860" s="167"/>
      <c r="Z860" s="167"/>
      <c r="AA860" s="172"/>
      <c r="AT860" s="173" t="s">
        <v>269</v>
      </c>
      <c r="AU860" s="173" t="s">
        <v>90</v>
      </c>
      <c r="AV860" s="165" t="s">
        <v>90</v>
      </c>
      <c r="AW860" s="165" t="s">
        <v>32</v>
      </c>
      <c r="AX860" s="165" t="s">
        <v>75</v>
      </c>
      <c r="AY860" s="173" t="s">
        <v>148</v>
      </c>
    </row>
    <row r="861" spans="2:51" s="165" customFormat="1" ht="22.5" customHeight="1">
      <c r="B861" s="166"/>
      <c r="C861" s="167"/>
      <c r="D861" s="167"/>
      <c r="E861" s="168"/>
      <c r="F861" s="296" t="s">
        <v>1309</v>
      </c>
      <c r="G861" s="296"/>
      <c r="H861" s="296"/>
      <c r="I861" s="296"/>
      <c r="J861" s="167"/>
      <c r="K861" s="169">
        <v>-2.317</v>
      </c>
      <c r="L861" s="167"/>
      <c r="M861" s="167"/>
      <c r="N861" s="167"/>
      <c r="O861" s="167"/>
      <c r="P861" s="167"/>
      <c r="Q861" s="167"/>
      <c r="R861" s="170"/>
      <c r="T861" s="171"/>
      <c r="U861" s="167"/>
      <c r="V861" s="167"/>
      <c r="W861" s="167"/>
      <c r="X861" s="167"/>
      <c r="Y861" s="167"/>
      <c r="Z861" s="167"/>
      <c r="AA861" s="172"/>
      <c r="AT861" s="173" t="s">
        <v>269</v>
      </c>
      <c r="AU861" s="173" t="s">
        <v>90</v>
      </c>
      <c r="AV861" s="165" t="s">
        <v>90</v>
      </c>
      <c r="AW861" s="165" t="s">
        <v>32</v>
      </c>
      <c r="AX861" s="165" t="s">
        <v>75</v>
      </c>
      <c r="AY861" s="173" t="s">
        <v>148</v>
      </c>
    </row>
    <row r="862" spans="2:51" s="165" customFormat="1" ht="22.5" customHeight="1">
      <c r="B862" s="166"/>
      <c r="C862" s="167"/>
      <c r="D862" s="167"/>
      <c r="E862" s="168"/>
      <c r="F862" s="296" t="s">
        <v>761</v>
      </c>
      <c r="G862" s="296"/>
      <c r="H862" s="296"/>
      <c r="I862" s="296"/>
      <c r="J862" s="167"/>
      <c r="K862" s="169">
        <v>2.4</v>
      </c>
      <c r="L862" s="167"/>
      <c r="M862" s="167"/>
      <c r="N862" s="167"/>
      <c r="O862" s="167"/>
      <c r="P862" s="167"/>
      <c r="Q862" s="167"/>
      <c r="R862" s="170"/>
      <c r="T862" s="171"/>
      <c r="U862" s="167"/>
      <c r="V862" s="167"/>
      <c r="W862" s="167"/>
      <c r="X862" s="167"/>
      <c r="Y862" s="167"/>
      <c r="Z862" s="167"/>
      <c r="AA862" s="172"/>
      <c r="AT862" s="173" t="s">
        <v>269</v>
      </c>
      <c r="AU862" s="173" t="s">
        <v>90</v>
      </c>
      <c r="AV862" s="165" t="s">
        <v>90</v>
      </c>
      <c r="AW862" s="165" t="s">
        <v>32</v>
      </c>
      <c r="AX862" s="165" t="s">
        <v>75</v>
      </c>
      <c r="AY862" s="173" t="s">
        <v>148</v>
      </c>
    </row>
    <row r="863" spans="2:51" s="165" customFormat="1" ht="22.5" customHeight="1">
      <c r="B863" s="166"/>
      <c r="C863" s="167"/>
      <c r="D863" s="167"/>
      <c r="E863" s="168"/>
      <c r="F863" s="296" t="s">
        <v>1310</v>
      </c>
      <c r="G863" s="296"/>
      <c r="H863" s="296"/>
      <c r="I863" s="296"/>
      <c r="J863" s="167"/>
      <c r="K863" s="169">
        <v>15.24</v>
      </c>
      <c r="L863" s="167"/>
      <c r="M863" s="167"/>
      <c r="N863" s="167"/>
      <c r="O863" s="167"/>
      <c r="P863" s="167"/>
      <c r="Q863" s="167"/>
      <c r="R863" s="170"/>
      <c r="T863" s="171"/>
      <c r="U863" s="167"/>
      <c r="V863" s="167"/>
      <c r="W863" s="167"/>
      <c r="X863" s="167"/>
      <c r="Y863" s="167"/>
      <c r="Z863" s="167"/>
      <c r="AA863" s="172"/>
      <c r="AT863" s="173" t="s">
        <v>269</v>
      </c>
      <c r="AU863" s="173" t="s">
        <v>90</v>
      </c>
      <c r="AV863" s="165" t="s">
        <v>90</v>
      </c>
      <c r="AW863" s="165" t="s">
        <v>32</v>
      </c>
      <c r="AX863" s="165" t="s">
        <v>75</v>
      </c>
      <c r="AY863" s="173" t="s">
        <v>148</v>
      </c>
    </row>
    <row r="864" spans="2:51" s="165" customFormat="1" ht="22.5" customHeight="1">
      <c r="B864" s="166"/>
      <c r="C864" s="167"/>
      <c r="D864" s="167"/>
      <c r="E864" s="168"/>
      <c r="F864" s="296" t="s">
        <v>369</v>
      </c>
      <c r="G864" s="296"/>
      <c r="H864" s="296"/>
      <c r="I864" s="296"/>
      <c r="J864" s="167"/>
      <c r="K864" s="169">
        <v>-1.379</v>
      </c>
      <c r="L864" s="167"/>
      <c r="M864" s="167"/>
      <c r="N864" s="167"/>
      <c r="O864" s="167"/>
      <c r="P864" s="167"/>
      <c r="Q864" s="167"/>
      <c r="R864" s="170"/>
      <c r="T864" s="171"/>
      <c r="U864" s="167"/>
      <c r="V864" s="167"/>
      <c r="W864" s="167"/>
      <c r="X864" s="167"/>
      <c r="Y864" s="167"/>
      <c r="Z864" s="167"/>
      <c r="AA864" s="172"/>
      <c r="AT864" s="173" t="s">
        <v>269</v>
      </c>
      <c r="AU864" s="173" t="s">
        <v>90</v>
      </c>
      <c r="AV864" s="165" t="s">
        <v>90</v>
      </c>
      <c r="AW864" s="165" t="s">
        <v>32</v>
      </c>
      <c r="AX864" s="165" t="s">
        <v>75</v>
      </c>
      <c r="AY864" s="173" t="s">
        <v>148</v>
      </c>
    </row>
    <row r="865" spans="2:51" s="183" customFormat="1" ht="22.5" customHeight="1">
      <c r="B865" s="184"/>
      <c r="C865" s="185"/>
      <c r="D865" s="185"/>
      <c r="E865" s="186"/>
      <c r="F865" s="299" t="s">
        <v>281</v>
      </c>
      <c r="G865" s="299"/>
      <c r="H865" s="299"/>
      <c r="I865" s="299"/>
      <c r="J865" s="185"/>
      <c r="K865" s="187">
        <v>70.741</v>
      </c>
      <c r="L865" s="185"/>
      <c r="M865" s="185"/>
      <c r="N865" s="185"/>
      <c r="O865" s="185"/>
      <c r="P865" s="185"/>
      <c r="Q865" s="185"/>
      <c r="R865" s="188"/>
      <c r="T865" s="189"/>
      <c r="U865" s="185"/>
      <c r="V865" s="185"/>
      <c r="W865" s="185"/>
      <c r="X865" s="185"/>
      <c r="Y865" s="185"/>
      <c r="Z865" s="185"/>
      <c r="AA865" s="190"/>
      <c r="AT865" s="191" t="s">
        <v>269</v>
      </c>
      <c r="AU865" s="191" t="s">
        <v>90</v>
      </c>
      <c r="AV865" s="183" t="s">
        <v>147</v>
      </c>
      <c r="AW865" s="183" t="s">
        <v>32</v>
      </c>
      <c r="AX865" s="183" t="s">
        <v>83</v>
      </c>
      <c r="AY865" s="191" t="s">
        <v>148</v>
      </c>
    </row>
    <row r="866" spans="2:65" s="23" customFormat="1" ht="22.5" customHeight="1">
      <c r="B866" s="146"/>
      <c r="C866" s="147" t="s">
        <v>1311</v>
      </c>
      <c r="D866" s="147" t="s">
        <v>149</v>
      </c>
      <c r="E866" s="148" t="s">
        <v>1312</v>
      </c>
      <c r="F866" s="291" t="s">
        <v>1313</v>
      </c>
      <c r="G866" s="291"/>
      <c r="H866" s="291"/>
      <c r="I866" s="291"/>
      <c r="J866" s="149" t="s">
        <v>172</v>
      </c>
      <c r="K866" s="150">
        <v>66.878</v>
      </c>
      <c r="L866" s="292"/>
      <c r="M866" s="292"/>
      <c r="N866" s="292">
        <f>ROUND(L866*K866,2)</f>
        <v>0</v>
      </c>
      <c r="O866" s="292"/>
      <c r="P866" s="292"/>
      <c r="Q866" s="292"/>
      <c r="R866" s="151"/>
      <c r="T866" s="152"/>
      <c r="U866" s="34" t="s">
        <v>40</v>
      </c>
      <c r="V866" s="153">
        <v>0.064</v>
      </c>
      <c r="W866" s="153">
        <f>V866*K866</f>
        <v>4.280192</v>
      </c>
      <c r="X866" s="153">
        <v>0.0002</v>
      </c>
      <c r="Y866" s="153">
        <f>X866*K866</f>
        <v>0.013375600000000001</v>
      </c>
      <c r="Z866" s="153">
        <v>0</v>
      </c>
      <c r="AA866" s="154">
        <f>Z866*K866</f>
        <v>0</v>
      </c>
      <c r="AR866" s="9" t="s">
        <v>337</v>
      </c>
      <c r="AT866" s="9" t="s">
        <v>149</v>
      </c>
      <c r="AU866" s="9" t="s">
        <v>90</v>
      </c>
      <c r="AY866" s="9" t="s">
        <v>148</v>
      </c>
      <c r="BE866" s="155">
        <f>IF(U866="základní",N866,0)</f>
        <v>0</v>
      </c>
      <c r="BF866" s="155">
        <f>IF(U866="snížená",N866,0)</f>
        <v>0</v>
      </c>
      <c r="BG866" s="155">
        <f>IF(U866="zákl. přenesená",N866,0)</f>
        <v>0</v>
      </c>
      <c r="BH866" s="155">
        <f>IF(U866="sníž. přenesená",N866,0)</f>
        <v>0</v>
      </c>
      <c r="BI866" s="155">
        <f>IF(U866="nulová",N866,0)</f>
        <v>0</v>
      </c>
      <c r="BJ866" s="9" t="s">
        <v>83</v>
      </c>
      <c r="BK866" s="155">
        <f>ROUND(L866*K866,2)</f>
        <v>0</v>
      </c>
      <c r="BL866" s="9" t="s">
        <v>337</v>
      </c>
      <c r="BM866" s="9" t="s">
        <v>1314</v>
      </c>
    </row>
    <row r="867" spans="2:51" s="165" customFormat="1" ht="22.5" customHeight="1">
      <c r="B867" s="166"/>
      <c r="C867" s="167"/>
      <c r="D867" s="167"/>
      <c r="E867" s="168"/>
      <c r="F867" s="300" t="s">
        <v>1315</v>
      </c>
      <c r="G867" s="300"/>
      <c r="H867" s="300"/>
      <c r="I867" s="300"/>
      <c r="J867" s="167"/>
      <c r="K867" s="169">
        <v>66.878</v>
      </c>
      <c r="L867" s="167"/>
      <c r="M867" s="167"/>
      <c r="N867" s="167"/>
      <c r="O867" s="167"/>
      <c r="P867" s="167"/>
      <c r="Q867" s="167"/>
      <c r="R867" s="170"/>
      <c r="T867" s="171"/>
      <c r="U867" s="167"/>
      <c r="V867" s="167"/>
      <c r="W867" s="167"/>
      <c r="X867" s="167"/>
      <c r="Y867" s="167"/>
      <c r="Z867" s="167"/>
      <c r="AA867" s="172"/>
      <c r="AT867" s="173" t="s">
        <v>269</v>
      </c>
      <c r="AU867" s="173" t="s">
        <v>90</v>
      </c>
      <c r="AV867" s="165" t="s">
        <v>90</v>
      </c>
      <c r="AW867" s="165" t="s">
        <v>32</v>
      </c>
      <c r="AX867" s="165" t="s">
        <v>83</v>
      </c>
      <c r="AY867" s="173" t="s">
        <v>148</v>
      </c>
    </row>
    <row r="868" spans="2:65" s="23" customFormat="1" ht="44.25" customHeight="1">
      <c r="B868" s="146"/>
      <c r="C868" s="147" t="s">
        <v>1316</v>
      </c>
      <c r="D868" s="147" t="s">
        <v>149</v>
      </c>
      <c r="E868" s="148" t="s">
        <v>1317</v>
      </c>
      <c r="F868" s="291" t="s">
        <v>1318</v>
      </c>
      <c r="G868" s="291"/>
      <c r="H868" s="291"/>
      <c r="I868" s="291"/>
      <c r="J868" s="149" t="s">
        <v>172</v>
      </c>
      <c r="K868" s="150">
        <v>48.606</v>
      </c>
      <c r="L868" s="292"/>
      <c r="M868" s="292"/>
      <c r="N868" s="292">
        <f>ROUND(L868*K868,2)</f>
        <v>0</v>
      </c>
      <c r="O868" s="292"/>
      <c r="P868" s="292"/>
      <c r="Q868" s="292"/>
      <c r="R868" s="151"/>
      <c r="T868" s="152"/>
      <c r="U868" s="34" t="s">
        <v>40</v>
      </c>
      <c r="V868" s="153">
        <v>1.682</v>
      </c>
      <c r="W868" s="153">
        <f>V868*K868</f>
        <v>81.755292</v>
      </c>
      <c r="X868" s="153">
        <v>0.04963</v>
      </c>
      <c r="Y868" s="153">
        <f>X868*K868</f>
        <v>2.41231578</v>
      </c>
      <c r="Z868" s="153">
        <v>0</v>
      </c>
      <c r="AA868" s="154">
        <f>Z868*K868</f>
        <v>0</v>
      </c>
      <c r="AR868" s="9" t="s">
        <v>337</v>
      </c>
      <c r="AT868" s="9" t="s">
        <v>149</v>
      </c>
      <c r="AU868" s="9" t="s">
        <v>90</v>
      </c>
      <c r="AY868" s="9" t="s">
        <v>148</v>
      </c>
      <c r="BE868" s="155">
        <f>IF(U868="základní",N868,0)</f>
        <v>0</v>
      </c>
      <c r="BF868" s="155">
        <f>IF(U868="snížená",N868,0)</f>
        <v>0</v>
      </c>
      <c r="BG868" s="155">
        <f>IF(U868="zákl. přenesená",N868,0)</f>
        <v>0</v>
      </c>
      <c r="BH868" s="155">
        <f>IF(U868="sníž. přenesená",N868,0)</f>
        <v>0</v>
      </c>
      <c r="BI868" s="155">
        <f>IF(U868="nulová",N868,0)</f>
        <v>0</v>
      </c>
      <c r="BJ868" s="9" t="s">
        <v>83</v>
      </c>
      <c r="BK868" s="155">
        <f>ROUND(L868*K868,2)</f>
        <v>0</v>
      </c>
      <c r="BL868" s="9" t="s">
        <v>337</v>
      </c>
      <c r="BM868" s="9" t="s">
        <v>1319</v>
      </c>
    </row>
    <row r="869" spans="2:51" s="157" customFormat="1" ht="22.5" customHeight="1">
      <c r="B869" s="158"/>
      <c r="C869" s="159"/>
      <c r="D869" s="159"/>
      <c r="E869" s="160"/>
      <c r="F869" s="295" t="s">
        <v>990</v>
      </c>
      <c r="G869" s="295"/>
      <c r="H869" s="295"/>
      <c r="I869" s="295"/>
      <c r="J869" s="159"/>
      <c r="K869" s="160"/>
      <c r="L869" s="159"/>
      <c r="M869" s="159"/>
      <c r="N869" s="159"/>
      <c r="O869" s="159"/>
      <c r="P869" s="159"/>
      <c r="Q869" s="159"/>
      <c r="R869" s="161"/>
      <c r="T869" s="162"/>
      <c r="U869" s="159"/>
      <c r="V869" s="159"/>
      <c r="W869" s="159"/>
      <c r="X869" s="159"/>
      <c r="Y869" s="159"/>
      <c r="Z869" s="159"/>
      <c r="AA869" s="163"/>
      <c r="AT869" s="164" t="s">
        <v>269</v>
      </c>
      <c r="AU869" s="164" t="s">
        <v>90</v>
      </c>
      <c r="AV869" s="157" t="s">
        <v>83</v>
      </c>
      <c r="AW869" s="157" t="s">
        <v>32</v>
      </c>
      <c r="AX869" s="157" t="s">
        <v>75</v>
      </c>
      <c r="AY869" s="164" t="s">
        <v>148</v>
      </c>
    </row>
    <row r="870" spans="2:51" s="165" customFormat="1" ht="22.5" customHeight="1">
      <c r="B870" s="166"/>
      <c r="C870" s="167"/>
      <c r="D870" s="167"/>
      <c r="E870" s="168"/>
      <c r="F870" s="296" t="s">
        <v>1320</v>
      </c>
      <c r="G870" s="296"/>
      <c r="H870" s="296"/>
      <c r="I870" s="296"/>
      <c r="J870" s="167"/>
      <c r="K870" s="169">
        <v>10.968</v>
      </c>
      <c r="L870" s="167"/>
      <c r="M870" s="167"/>
      <c r="N870" s="167"/>
      <c r="O870" s="167"/>
      <c r="P870" s="167"/>
      <c r="Q870" s="167"/>
      <c r="R870" s="170"/>
      <c r="T870" s="171"/>
      <c r="U870" s="167"/>
      <c r="V870" s="167"/>
      <c r="W870" s="167"/>
      <c r="X870" s="167"/>
      <c r="Y870" s="167"/>
      <c r="Z870" s="167"/>
      <c r="AA870" s="172"/>
      <c r="AT870" s="173" t="s">
        <v>269</v>
      </c>
      <c r="AU870" s="173" t="s">
        <v>90</v>
      </c>
      <c r="AV870" s="165" t="s">
        <v>90</v>
      </c>
      <c r="AW870" s="165" t="s">
        <v>32</v>
      </c>
      <c r="AX870" s="165" t="s">
        <v>75</v>
      </c>
      <c r="AY870" s="173" t="s">
        <v>148</v>
      </c>
    </row>
    <row r="871" spans="2:51" s="165" customFormat="1" ht="22.5" customHeight="1">
      <c r="B871" s="166"/>
      <c r="C871" s="167"/>
      <c r="D871" s="167"/>
      <c r="E871" s="168"/>
      <c r="F871" s="296" t="s">
        <v>1321</v>
      </c>
      <c r="G871" s="296"/>
      <c r="H871" s="296"/>
      <c r="I871" s="296"/>
      <c r="J871" s="167"/>
      <c r="K871" s="169">
        <v>18.76</v>
      </c>
      <c r="L871" s="167"/>
      <c r="M871" s="167"/>
      <c r="N871" s="167"/>
      <c r="O871" s="167"/>
      <c r="P871" s="167"/>
      <c r="Q871" s="167"/>
      <c r="R871" s="170"/>
      <c r="T871" s="171"/>
      <c r="U871" s="167"/>
      <c r="V871" s="167"/>
      <c r="W871" s="167"/>
      <c r="X871" s="167"/>
      <c r="Y871" s="167"/>
      <c r="Z871" s="167"/>
      <c r="AA871" s="172"/>
      <c r="AT871" s="173" t="s">
        <v>269</v>
      </c>
      <c r="AU871" s="173" t="s">
        <v>90</v>
      </c>
      <c r="AV871" s="165" t="s">
        <v>90</v>
      </c>
      <c r="AW871" s="165" t="s">
        <v>32</v>
      </c>
      <c r="AX871" s="165" t="s">
        <v>75</v>
      </c>
      <c r="AY871" s="173" t="s">
        <v>148</v>
      </c>
    </row>
    <row r="872" spans="2:51" s="165" customFormat="1" ht="22.5" customHeight="1">
      <c r="B872" s="166"/>
      <c r="C872" s="167"/>
      <c r="D872" s="167"/>
      <c r="E872" s="168"/>
      <c r="F872" s="296" t="s">
        <v>331</v>
      </c>
      <c r="G872" s="296"/>
      <c r="H872" s="296"/>
      <c r="I872" s="296"/>
      <c r="J872" s="167"/>
      <c r="K872" s="169">
        <v>-1.773</v>
      </c>
      <c r="L872" s="167"/>
      <c r="M872" s="167"/>
      <c r="N872" s="167"/>
      <c r="O872" s="167"/>
      <c r="P872" s="167"/>
      <c r="Q872" s="167"/>
      <c r="R872" s="170"/>
      <c r="T872" s="171"/>
      <c r="U872" s="167"/>
      <c r="V872" s="167"/>
      <c r="W872" s="167"/>
      <c r="X872" s="167"/>
      <c r="Y872" s="167"/>
      <c r="Z872" s="167"/>
      <c r="AA872" s="172"/>
      <c r="AT872" s="173" t="s">
        <v>269</v>
      </c>
      <c r="AU872" s="173" t="s">
        <v>90</v>
      </c>
      <c r="AV872" s="165" t="s">
        <v>90</v>
      </c>
      <c r="AW872" s="165" t="s">
        <v>32</v>
      </c>
      <c r="AX872" s="165" t="s">
        <v>75</v>
      </c>
      <c r="AY872" s="173" t="s">
        <v>148</v>
      </c>
    </row>
    <row r="873" spans="2:51" s="165" customFormat="1" ht="22.5" customHeight="1">
      <c r="B873" s="166"/>
      <c r="C873" s="167"/>
      <c r="D873" s="167"/>
      <c r="E873" s="168"/>
      <c r="F873" s="296" t="s">
        <v>1322</v>
      </c>
      <c r="G873" s="296"/>
      <c r="H873" s="296"/>
      <c r="I873" s="296"/>
      <c r="J873" s="167"/>
      <c r="K873" s="169">
        <v>24</v>
      </c>
      <c r="L873" s="167"/>
      <c r="M873" s="167"/>
      <c r="N873" s="167"/>
      <c r="O873" s="167"/>
      <c r="P873" s="167"/>
      <c r="Q873" s="167"/>
      <c r="R873" s="170"/>
      <c r="T873" s="171"/>
      <c r="U873" s="167"/>
      <c r="V873" s="167"/>
      <c r="W873" s="167"/>
      <c r="X873" s="167"/>
      <c r="Y873" s="167"/>
      <c r="Z873" s="167"/>
      <c r="AA873" s="172"/>
      <c r="AT873" s="173" t="s">
        <v>269</v>
      </c>
      <c r="AU873" s="173" t="s">
        <v>90</v>
      </c>
      <c r="AV873" s="165" t="s">
        <v>90</v>
      </c>
      <c r="AW873" s="165" t="s">
        <v>32</v>
      </c>
      <c r="AX873" s="165" t="s">
        <v>75</v>
      </c>
      <c r="AY873" s="173" t="s">
        <v>148</v>
      </c>
    </row>
    <row r="874" spans="2:51" s="165" customFormat="1" ht="22.5" customHeight="1">
      <c r="B874" s="166"/>
      <c r="C874" s="167"/>
      <c r="D874" s="167"/>
      <c r="E874" s="168"/>
      <c r="F874" s="296" t="s">
        <v>1323</v>
      </c>
      <c r="G874" s="296"/>
      <c r="H874" s="296"/>
      <c r="I874" s="296"/>
      <c r="J874" s="167"/>
      <c r="K874" s="169">
        <v>-3.349</v>
      </c>
      <c r="L874" s="167"/>
      <c r="M874" s="167"/>
      <c r="N874" s="167"/>
      <c r="O874" s="167"/>
      <c r="P874" s="167"/>
      <c r="Q874" s="167"/>
      <c r="R874" s="170"/>
      <c r="T874" s="171"/>
      <c r="U874" s="167"/>
      <c r="V874" s="167"/>
      <c r="W874" s="167"/>
      <c r="X874" s="167"/>
      <c r="Y874" s="167"/>
      <c r="Z874" s="167"/>
      <c r="AA874" s="172"/>
      <c r="AT874" s="173" t="s">
        <v>269</v>
      </c>
      <c r="AU874" s="173" t="s">
        <v>90</v>
      </c>
      <c r="AV874" s="165" t="s">
        <v>90</v>
      </c>
      <c r="AW874" s="165" t="s">
        <v>32</v>
      </c>
      <c r="AX874" s="165" t="s">
        <v>75</v>
      </c>
      <c r="AY874" s="173" t="s">
        <v>148</v>
      </c>
    </row>
    <row r="875" spans="2:51" s="183" customFormat="1" ht="22.5" customHeight="1">
      <c r="B875" s="184"/>
      <c r="C875" s="185"/>
      <c r="D875" s="185"/>
      <c r="E875" s="186"/>
      <c r="F875" s="299" t="s">
        <v>281</v>
      </c>
      <c r="G875" s="299"/>
      <c r="H875" s="299"/>
      <c r="I875" s="299"/>
      <c r="J875" s="185"/>
      <c r="K875" s="187">
        <v>48.606</v>
      </c>
      <c r="L875" s="185"/>
      <c r="M875" s="185"/>
      <c r="N875" s="185"/>
      <c r="O875" s="185"/>
      <c r="P875" s="185"/>
      <c r="Q875" s="185"/>
      <c r="R875" s="188"/>
      <c r="T875" s="189"/>
      <c r="U875" s="185"/>
      <c r="V875" s="185"/>
      <c r="W875" s="185"/>
      <c r="X875" s="185"/>
      <c r="Y875" s="185"/>
      <c r="Z875" s="185"/>
      <c r="AA875" s="190"/>
      <c r="AT875" s="191" t="s">
        <v>269</v>
      </c>
      <c r="AU875" s="191" t="s">
        <v>90</v>
      </c>
      <c r="AV875" s="183" t="s">
        <v>147</v>
      </c>
      <c r="AW875" s="183" t="s">
        <v>32</v>
      </c>
      <c r="AX875" s="183" t="s">
        <v>83</v>
      </c>
      <c r="AY875" s="191" t="s">
        <v>148</v>
      </c>
    </row>
    <row r="876" spans="2:65" s="23" customFormat="1" ht="31.5" customHeight="1">
      <c r="B876" s="146"/>
      <c r="C876" s="147" t="s">
        <v>1324</v>
      </c>
      <c r="D876" s="147" t="s">
        <v>149</v>
      </c>
      <c r="E876" s="148" t="s">
        <v>1325</v>
      </c>
      <c r="F876" s="291" t="s">
        <v>1326</v>
      </c>
      <c r="G876" s="291"/>
      <c r="H876" s="291"/>
      <c r="I876" s="291"/>
      <c r="J876" s="149" t="s">
        <v>172</v>
      </c>
      <c r="K876" s="150">
        <v>12.032</v>
      </c>
      <c r="L876" s="292"/>
      <c r="M876" s="292"/>
      <c r="N876" s="292">
        <f>ROUND(L876*K876,2)</f>
        <v>0</v>
      </c>
      <c r="O876" s="292"/>
      <c r="P876" s="292"/>
      <c r="Q876" s="292"/>
      <c r="R876" s="151"/>
      <c r="T876" s="152"/>
      <c r="U876" s="34" t="s">
        <v>40</v>
      </c>
      <c r="V876" s="153">
        <v>1.61</v>
      </c>
      <c r="W876" s="153">
        <f>V876*K876</f>
        <v>19.37152</v>
      </c>
      <c r="X876" s="153">
        <v>0.0487</v>
      </c>
      <c r="Y876" s="153">
        <f>X876*K876</f>
        <v>0.5859584</v>
      </c>
      <c r="Z876" s="153">
        <v>0</v>
      </c>
      <c r="AA876" s="154">
        <f>Z876*K876</f>
        <v>0</v>
      </c>
      <c r="AR876" s="9" t="s">
        <v>337</v>
      </c>
      <c r="AT876" s="9" t="s">
        <v>149</v>
      </c>
      <c r="AU876" s="9" t="s">
        <v>90</v>
      </c>
      <c r="AY876" s="9" t="s">
        <v>148</v>
      </c>
      <c r="BE876" s="155">
        <f>IF(U876="základní",N876,0)</f>
        <v>0</v>
      </c>
      <c r="BF876" s="155">
        <f>IF(U876="snížená",N876,0)</f>
        <v>0</v>
      </c>
      <c r="BG876" s="155">
        <f>IF(U876="zákl. přenesená",N876,0)</f>
        <v>0</v>
      </c>
      <c r="BH876" s="155">
        <f>IF(U876="sníž. přenesená",N876,0)</f>
        <v>0</v>
      </c>
      <c r="BI876" s="155">
        <f>IF(U876="nulová",N876,0)</f>
        <v>0</v>
      </c>
      <c r="BJ876" s="9" t="s">
        <v>83</v>
      </c>
      <c r="BK876" s="155">
        <f>ROUND(L876*K876,2)</f>
        <v>0</v>
      </c>
      <c r="BL876" s="9" t="s">
        <v>337</v>
      </c>
      <c r="BM876" s="9" t="s">
        <v>1327</v>
      </c>
    </row>
    <row r="877" spans="2:51" s="157" customFormat="1" ht="22.5" customHeight="1">
      <c r="B877" s="158"/>
      <c r="C877" s="159"/>
      <c r="D877" s="159"/>
      <c r="E877" s="160"/>
      <c r="F877" s="295" t="s">
        <v>329</v>
      </c>
      <c r="G877" s="295"/>
      <c r="H877" s="295"/>
      <c r="I877" s="295"/>
      <c r="J877" s="159"/>
      <c r="K877" s="160"/>
      <c r="L877" s="159"/>
      <c r="M877" s="159"/>
      <c r="N877" s="159"/>
      <c r="O877" s="159"/>
      <c r="P877" s="159"/>
      <c r="Q877" s="159"/>
      <c r="R877" s="161"/>
      <c r="T877" s="162"/>
      <c r="U877" s="159"/>
      <c r="V877" s="159"/>
      <c r="W877" s="159"/>
      <c r="X877" s="159"/>
      <c r="Y877" s="159"/>
      <c r="Z877" s="159"/>
      <c r="AA877" s="163"/>
      <c r="AT877" s="164" t="s">
        <v>269</v>
      </c>
      <c r="AU877" s="164" t="s">
        <v>90</v>
      </c>
      <c r="AV877" s="157" t="s">
        <v>83</v>
      </c>
      <c r="AW877" s="157" t="s">
        <v>32</v>
      </c>
      <c r="AX877" s="157" t="s">
        <v>75</v>
      </c>
      <c r="AY877" s="164" t="s">
        <v>148</v>
      </c>
    </row>
    <row r="878" spans="2:51" s="165" customFormat="1" ht="22.5" customHeight="1">
      <c r="B878" s="166"/>
      <c r="C878" s="167"/>
      <c r="D878" s="167"/>
      <c r="E878" s="168"/>
      <c r="F878" s="296" t="s">
        <v>1328</v>
      </c>
      <c r="G878" s="296"/>
      <c r="H878" s="296"/>
      <c r="I878" s="296"/>
      <c r="J878" s="167"/>
      <c r="K878" s="169">
        <v>12.032</v>
      </c>
      <c r="L878" s="167"/>
      <c r="M878" s="167"/>
      <c r="N878" s="167"/>
      <c r="O878" s="167"/>
      <c r="P878" s="167"/>
      <c r="Q878" s="167"/>
      <c r="R878" s="170"/>
      <c r="T878" s="171"/>
      <c r="U878" s="167"/>
      <c r="V878" s="167"/>
      <c r="W878" s="167"/>
      <c r="X878" s="167"/>
      <c r="Y878" s="167"/>
      <c r="Z878" s="167"/>
      <c r="AA878" s="172"/>
      <c r="AT878" s="173" t="s">
        <v>269</v>
      </c>
      <c r="AU878" s="173" t="s">
        <v>90</v>
      </c>
      <c r="AV878" s="165" t="s">
        <v>90</v>
      </c>
      <c r="AW878" s="165" t="s">
        <v>32</v>
      </c>
      <c r="AX878" s="165" t="s">
        <v>83</v>
      </c>
      <c r="AY878" s="173" t="s">
        <v>148</v>
      </c>
    </row>
    <row r="879" spans="2:65" s="23" customFormat="1" ht="31.5" customHeight="1">
      <c r="B879" s="146"/>
      <c r="C879" s="147" t="s">
        <v>1329</v>
      </c>
      <c r="D879" s="147" t="s">
        <v>149</v>
      </c>
      <c r="E879" s="148" t="s">
        <v>1330</v>
      </c>
      <c r="F879" s="291" t="s">
        <v>1331</v>
      </c>
      <c r="G879" s="291"/>
      <c r="H879" s="291"/>
      <c r="I879" s="291"/>
      <c r="J879" s="149" t="s">
        <v>172</v>
      </c>
      <c r="K879" s="150">
        <v>6.24</v>
      </c>
      <c r="L879" s="292"/>
      <c r="M879" s="292"/>
      <c r="N879" s="292">
        <f>ROUND(L879*K879,2)</f>
        <v>0</v>
      </c>
      <c r="O879" s="292"/>
      <c r="P879" s="292"/>
      <c r="Q879" s="292"/>
      <c r="R879" s="151"/>
      <c r="T879" s="152"/>
      <c r="U879" s="34" t="s">
        <v>40</v>
      </c>
      <c r="V879" s="153">
        <v>1.617</v>
      </c>
      <c r="W879" s="153">
        <f>V879*K879</f>
        <v>10.09008</v>
      </c>
      <c r="X879" s="153">
        <v>0.04867</v>
      </c>
      <c r="Y879" s="153">
        <f>X879*K879</f>
        <v>0.3037008</v>
      </c>
      <c r="Z879" s="153">
        <v>0</v>
      </c>
      <c r="AA879" s="154">
        <f>Z879*K879</f>
        <v>0</v>
      </c>
      <c r="AR879" s="9" t="s">
        <v>337</v>
      </c>
      <c r="AT879" s="9" t="s">
        <v>149</v>
      </c>
      <c r="AU879" s="9" t="s">
        <v>90</v>
      </c>
      <c r="AY879" s="9" t="s">
        <v>148</v>
      </c>
      <c r="BE879" s="155">
        <f>IF(U879="základní",N879,0)</f>
        <v>0</v>
      </c>
      <c r="BF879" s="155">
        <f>IF(U879="snížená",N879,0)</f>
        <v>0</v>
      </c>
      <c r="BG879" s="155">
        <f>IF(U879="zákl. přenesená",N879,0)</f>
        <v>0</v>
      </c>
      <c r="BH879" s="155">
        <f>IF(U879="sníž. přenesená",N879,0)</f>
        <v>0</v>
      </c>
      <c r="BI879" s="155">
        <f>IF(U879="nulová",N879,0)</f>
        <v>0</v>
      </c>
      <c r="BJ879" s="9" t="s">
        <v>83</v>
      </c>
      <c r="BK879" s="155">
        <f>ROUND(L879*K879,2)</f>
        <v>0</v>
      </c>
      <c r="BL879" s="9" t="s">
        <v>337</v>
      </c>
      <c r="BM879" s="9" t="s">
        <v>1332</v>
      </c>
    </row>
    <row r="880" spans="2:51" s="157" customFormat="1" ht="22.5" customHeight="1">
      <c r="B880" s="158"/>
      <c r="C880" s="159"/>
      <c r="D880" s="159"/>
      <c r="E880" s="160"/>
      <c r="F880" s="295" t="s">
        <v>1333</v>
      </c>
      <c r="G880" s="295"/>
      <c r="H880" s="295"/>
      <c r="I880" s="295"/>
      <c r="J880" s="159"/>
      <c r="K880" s="160"/>
      <c r="L880" s="159"/>
      <c r="M880" s="159"/>
      <c r="N880" s="159"/>
      <c r="O880" s="159"/>
      <c r="P880" s="159"/>
      <c r="Q880" s="159"/>
      <c r="R880" s="161"/>
      <c r="T880" s="162"/>
      <c r="U880" s="159"/>
      <c r="V880" s="159"/>
      <c r="W880" s="159"/>
      <c r="X880" s="159"/>
      <c r="Y880" s="159"/>
      <c r="Z880" s="159"/>
      <c r="AA880" s="163"/>
      <c r="AT880" s="164" t="s">
        <v>269</v>
      </c>
      <c r="AU880" s="164" t="s">
        <v>90</v>
      </c>
      <c r="AV880" s="157" t="s">
        <v>83</v>
      </c>
      <c r="AW880" s="157" t="s">
        <v>32</v>
      </c>
      <c r="AX880" s="157" t="s">
        <v>75</v>
      </c>
      <c r="AY880" s="164" t="s">
        <v>148</v>
      </c>
    </row>
    <row r="881" spans="2:51" s="165" customFormat="1" ht="22.5" customHeight="1">
      <c r="B881" s="166"/>
      <c r="C881" s="167"/>
      <c r="D881" s="167"/>
      <c r="E881" s="168"/>
      <c r="F881" s="296" t="s">
        <v>1334</v>
      </c>
      <c r="G881" s="296"/>
      <c r="H881" s="296"/>
      <c r="I881" s="296"/>
      <c r="J881" s="167"/>
      <c r="K881" s="169">
        <v>6.24</v>
      </c>
      <c r="L881" s="167"/>
      <c r="M881" s="167"/>
      <c r="N881" s="167"/>
      <c r="O881" s="167"/>
      <c r="P881" s="167"/>
      <c r="Q881" s="167"/>
      <c r="R881" s="170"/>
      <c r="T881" s="171"/>
      <c r="U881" s="167"/>
      <c r="V881" s="167"/>
      <c r="W881" s="167"/>
      <c r="X881" s="167"/>
      <c r="Y881" s="167"/>
      <c r="Z881" s="167"/>
      <c r="AA881" s="172"/>
      <c r="AT881" s="173" t="s">
        <v>269</v>
      </c>
      <c r="AU881" s="173" t="s">
        <v>90</v>
      </c>
      <c r="AV881" s="165" t="s">
        <v>90</v>
      </c>
      <c r="AW881" s="165" t="s">
        <v>32</v>
      </c>
      <c r="AX881" s="165" t="s">
        <v>83</v>
      </c>
      <c r="AY881" s="173" t="s">
        <v>148</v>
      </c>
    </row>
    <row r="882" spans="2:65" s="23" customFormat="1" ht="31.5" customHeight="1">
      <c r="B882" s="146"/>
      <c r="C882" s="147" t="s">
        <v>1335</v>
      </c>
      <c r="D882" s="147" t="s">
        <v>149</v>
      </c>
      <c r="E882" s="148" t="s">
        <v>1336</v>
      </c>
      <c r="F882" s="291" t="s">
        <v>1337</v>
      </c>
      <c r="G882" s="291"/>
      <c r="H882" s="291"/>
      <c r="I882" s="291"/>
      <c r="J882" s="149" t="s">
        <v>172</v>
      </c>
      <c r="K882" s="150">
        <v>8.48</v>
      </c>
      <c r="L882" s="292"/>
      <c r="M882" s="292"/>
      <c r="N882" s="292">
        <f>ROUND(L882*K882,2)</f>
        <v>0</v>
      </c>
      <c r="O882" s="292"/>
      <c r="P882" s="292"/>
      <c r="Q882" s="292"/>
      <c r="R882" s="151"/>
      <c r="T882" s="152"/>
      <c r="U882" s="34" t="s">
        <v>40</v>
      </c>
      <c r="V882" s="153">
        <v>0.6990000000000001</v>
      </c>
      <c r="W882" s="153">
        <f>V882*K882</f>
        <v>5.927520000000001</v>
      </c>
      <c r="X882" s="153">
        <v>0.01206</v>
      </c>
      <c r="Y882" s="153">
        <f>X882*K882</f>
        <v>0.1022688</v>
      </c>
      <c r="Z882" s="153">
        <v>0</v>
      </c>
      <c r="AA882" s="154">
        <f>Z882*K882</f>
        <v>0</v>
      </c>
      <c r="AR882" s="9" t="s">
        <v>337</v>
      </c>
      <c r="AT882" s="9" t="s">
        <v>149</v>
      </c>
      <c r="AU882" s="9" t="s">
        <v>90</v>
      </c>
      <c r="AY882" s="9" t="s">
        <v>148</v>
      </c>
      <c r="BE882" s="155">
        <f>IF(U882="základní",N882,0)</f>
        <v>0</v>
      </c>
      <c r="BF882" s="155">
        <f>IF(U882="snížená",N882,0)</f>
        <v>0</v>
      </c>
      <c r="BG882" s="155">
        <f>IF(U882="zákl. přenesená",N882,0)</f>
        <v>0</v>
      </c>
      <c r="BH882" s="155">
        <f>IF(U882="sníž. přenesená",N882,0)</f>
        <v>0</v>
      </c>
      <c r="BI882" s="155">
        <f>IF(U882="nulová",N882,0)</f>
        <v>0</v>
      </c>
      <c r="BJ882" s="9" t="s">
        <v>83</v>
      </c>
      <c r="BK882" s="155">
        <f>ROUND(L882*K882,2)</f>
        <v>0</v>
      </c>
      <c r="BL882" s="9" t="s">
        <v>337</v>
      </c>
      <c r="BM882" s="9" t="s">
        <v>1338</v>
      </c>
    </row>
    <row r="883" spans="2:51" s="157" customFormat="1" ht="22.5" customHeight="1">
      <c r="B883" s="158"/>
      <c r="C883" s="159"/>
      <c r="D883" s="159"/>
      <c r="E883" s="160"/>
      <c r="F883" s="295" t="s">
        <v>990</v>
      </c>
      <c r="G883" s="295"/>
      <c r="H883" s="295"/>
      <c r="I883" s="295"/>
      <c r="J883" s="159"/>
      <c r="K883" s="160"/>
      <c r="L883" s="159"/>
      <c r="M883" s="159"/>
      <c r="N883" s="159"/>
      <c r="O883" s="159"/>
      <c r="P883" s="159"/>
      <c r="Q883" s="159"/>
      <c r="R883" s="161"/>
      <c r="T883" s="162"/>
      <c r="U883" s="159"/>
      <c r="V883" s="159"/>
      <c r="W883" s="159"/>
      <c r="X883" s="159"/>
      <c r="Y883" s="159"/>
      <c r="Z883" s="159"/>
      <c r="AA883" s="163"/>
      <c r="AT883" s="164" t="s">
        <v>269</v>
      </c>
      <c r="AU883" s="164" t="s">
        <v>90</v>
      </c>
      <c r="AV883" s="157" t="s">
        <v>83</v>
      </c>
      <c r="AW883" s="157" t="s">
        <v>32</v>
      </c>
      <c r="AX883" s="157" t="s">
        <v>75</v>
      </c>
      <c r="AY883" s="164" t="s">
        <v>148</v>
      </c>
    </row>
    <row r="884" spans="2:51" s="165" customFormat="1" ht="22.5" customHeight="1">
      <c r="B884" s="166"/>
      <c r="C884" s="167"/>
      <c r="D884" s="167"/>
      <c r="E884" s="168"/>
      <c r="F884" s="296" t="s">
        <v>1339</v>
      </c>
      <c r="G884" s="296"/>
      <c r="H884" s="296"/>
      <c r="I884" s="296"/>
      <c r="J884" s="167"/>
      <c r="K884" s="169">
        <v>6.56</v>
      </c>
      <c r="L884" s="167"/>
      <c r="M884" s="167"/>
      <c r="N884" s="167"/>
      <c r="O884" s="167"/>
      <c r="P884" s="167"/>
      <c r="Q884" s="167"/>
      <c r="R884" s="170"/>
      <c r="T884" s="171"/>
      <c r="U884" s="167"/>
      <c r="V884" s="167"/>
      <c r="W884" s="167"/>
      <c r="X884" s="167"/>
      <c r="Y884" s="167"/>
      <c r="Z884" s="167"/>
      <c r="AA884" s="172"/>
      <c r="AT884" s="173" t="s">
        <v>269</v>
      </c>
      <c r="AU884" s="173" t="s">
        <v>90</v>
      </c>
      <c r="AV884" s="165" t="s">
        <v>90</v>
      </c>
      <c r="AW884" s="165" t="s">
        <v>32</v>
      </c>
      <c r="AX884" s="165" t="s">
        <v>75</v>
      </c>
      <c r="AY884" s="173" t="s">
        <v>148</v>
      </c>
    </row>
    <row r="885" spans="2:51" s="165" customFormat="1" ht="22.5" customHeight="1">
      <c r="B885" s="166"/>
      <c r="C885" s="167"/>
      <c r="D885" s="167"/>
      <c r="E885" s="168"/>
      <c r="F885" s="296" t="s">
        <v>1340</v>
      </c>
      <c r="G885" s="296"/>
      <c r="H885" s="296"/>
      <c r="I885" s="296"/>
      <c r="J885" s="167"/>
      <c r="K885" s="169">
        <v>1.92</v>
      </c>
      <c r="L885" s="167"/>
      <c r="M885" s="167"/>
      <c r="N885" s="167"/>
      <c r="O885" s="167"/>
      <c r="P885" s="167"/>
      <c r="Q885" s="167"/>
      <c r="R885" s="170"/>
      <c r="T885" s="171"/>
      <c r="U885" s="167"/>
      <c r="V885" s="167"/>
      <c r="W885" s="167"/>
      <c r="X885" s="167"/>
      <c r="Y885" s="167"/>
      <c r="Z885" s="167"/>
      <c r="AA885" s="172"/>
      <c r="AT885" s="173" t="s">
        <v>269</v>
      </c>
      <c r="AU885" s="173" t="s">
        <v>90</v>
      </c>
      <c r="AV885" s="165" t="s">
        <v>90</v>
      </c>
      <c r="AW885" s="165" t="s">
        <v>32</v>
      </c>
      <c r="AX885" s="165" t="s">
        <v>75</v>
      </c>
      <c r="AY885" s="173" t="s">
        <v>148</v>
      </c>
    </row>
    <row r="886" spans="2:51" s="183" customFormat="1" ht="22.5" customHeight="1">
      <c r="B886" s="184"/>
      <c r="C886" s="185"/>
      <c r="D886" s="185"/>
      <c r="E886" s="186"/>
      <c r="F886" s="299" t="s">
        <v>281</v>
      </c>
      <c r="G886" s="299"/>
      <c r="H886" s="299"/>
      <c r="I886" s="299"/>
      <c r="J886" s="185"/>
      <c r="K886" s="187">
        <v>8.48</v>
      </c>
      <c r="L886" s="185"/>
      <c r="M886" s="185"/>
      <c r="N886" s="185"/>
      <c r="O886" s="185"/>
      <c r="P886" s="185"/>
      <c r="Q886" s="185"/>
      <c r="R886" s="188"/>
      <c r="T886" s="189"/>
      <c r="U886" s="185"/>
      <c r="V886" s="185"/>
      <c r="W886" s="185"/>
      <c r="X886" s="185"/>
      <c r="Y886" s="185"/>
      <c r="Z886" s="185"/>
      <c r="AA886" s="190"/>
      <c r="AT886" s="191" t="s">
        <v>269</v>
      </c>
      <c r="AU886" s="191" t="s">
        <v>90</v>
      </c>
      <c r="AV886" s="183" t="s">
        <v>147</v>
      </c>
      <c r="AW886" s="183" t="s">
        <v>32</v>
      </c>
      <c r="AX886" s="183" t="s">
        <v>83</v>
      </c>
      <c r="AY886" s="191" t="s">
        <v>148</v>
      </c>
    </row>
    <row r="887" spans="2:65" s="23" customFormat="1" ht="31.5" customHeight="1">
      <c r="B887" s="146"/>
      <c r="C887" s="147" t="s">
        <v>1341</v>
      </c>
      <c r="D887" s="147" t="s">
        <v>149</v>
      </c>
      <c r="E887" s="148" t="s">
        <v>1342</v>
      </c>
      <c r="F887" s="291" t="s">
        <v>1343</v>
      </c>
      <c r="G887" s="291"/>
      <c r="H887" s="291"/>
      <c r="I887" s="291"/>
      <c r="J887" s="149" t="s">
        <v>172</v>
      </c>
      <c r="K887" s="150">
        <v>8.544</v>
      </c>
      <c r="L887" s="292"/>
      <c r="M887" s="292"/>
      <c r="N887" s="292">
        <f>ROUND(L887*K887,2)</f>
        <v>0</v>
      </c>
      <c r="O887" s="292"/>
      <c r="P887" s="292"/>
      <c r="Q887" s="292"/>
      <c r="R887" s="151"/>
      <c r="T887" s="152"/>
      <c r="U887" s="34" t="s">
        <v>40</v>
      </c>
      <c r="V887" s="153">
        <v>0.6990000000000001</v>
      </c>
      <c r="W887" s="153">
        <f>V887*K887</f>
        <v>5.972256000000001</v>
      </c>
      <c r="X887" s="153">
        <v>0.01236</v>
      </c>
      <c r="Y887" s="153">
        <f>X887*K887</f>
        <v>0.10560384</v>
      </c>
      <c r="Z887" s="153">
        <v>0</v>
      </c>
      <c r="AA887" s="154">
        <f>Z887*K887</f>
        <v>0</v>
      </c>
      <c r="AR887" s="9" t="s">
        <v>337</v>
      </c>
      <c r="AT887" s="9" t="s">
        <v>149</v>
      </c>
      <c r="AU887" s="9" t="s">
        <v>90</v>
      </c>
      <c r="AY887" s="9" t="s">
        <v>148</v>
      </c>
      <c r="BE887" s="155">
        <f>IF(U887="základní",N887,0)</f>
        <v>0</v>
      </c>
      <c r="BF887" s="155">
        <f>IF(U887="snížená",N887,0)</f>
        <v>0</v>
      </c>
      <c r="BG887" s="155">
        <f>IF(U887="zákl. přenesená",N887,0)</f>
        <v>0</v>
      </c>
      <c r="BH887" s="155">
        <f>IF(U887="sníž. přenesená",N887,0)</f>
        <v>0</v>
      </c>
      <c r="BI887" s="155">
        <f>IF(U887="nulová",N887,0)</f>
        <v>0</v>
      </c>
      <c r="BJ887" s="9" t="s">
        <v>83</v>
      </c>
      <c r="BK887" s="155">
        <f>ROUND(L887*K887,2)</f>
        <v>0</v>
      </c>
      <c r="BL887" s="9" t="s">
        <v>337</v>
      </c>
      <c r="BM887" s="9" t="s">
        <v>1344</v>
      </c>
    </row>
    <row r="888" spans="2:51" s="157" customFormat="1" ht="22.5" customHeight="1">
      <c r="B888" s="158"/>
      <c r="C888" s="159"/>
      <c r="D888" s="159"/>
      <c r="E888" s="160"/>
      <c r="F888" s="295" t="s">
        <v>329</v>
      </c>
      <c r="G888" s="295"/>
      <c r="H888" s="295"/>
      <c r="I888" s="295"/>
      <c r="J888" s="159"/>
      <c r="K888" s="160"/>
      <c r="L888" s="159"/>
      <c r="M888" s="159"/>
      <c r="N888" s="159"/>
      <c r="O888" s="159"/>
      <c r="P888" s="159"/>
      <c r="Q888" s="159"/>
      <c r="R888" s="161"/>
      <c r="T888" s="162"/>
      <c r="U888" s="159"/>
      <c r="V888" s="159"/>
      <c r="W888" s="159"/>
      <c r="X888" s="159"/>
      <c r="Y888" s="159"/>
      <c r="Z888" s="159"/>
      <c r="AA888" s="163"/>
      <c r="AT888" s="164" t="s">
        <v>269</v>
      </c>
      <c r="AU888" s="164" t="s">
        <v>90</v>
      </c>
      <c r="AV888" s="157" t="s">
        <v>83</v>
      </c>
      <c r="AW888" s="157" t="s">
        <v>32</v>
      </c>
      <c r="AX888" s="157" t="s">
        <v>75</v>
      </c>
      <c r="AY888" s="164" t="s">
        <v>148</v>
      </c>
    </row>
    <row r="889" spans="2:51" s="165" customFormat="1" ht="22.5" customHeight="1">
      <c r="B889" s="166"/>
      <c r="C889" s="167"/>
      <c r="D889" s="167"/>
      <c r="E889" s="168"/>
      <c r="F889" s="296" t="s">
        <v>1345</v>
      </c>
      <c r="G889" s="296"/>
      <c r="H889" s="296"/>
      <c r="I889" s="296"/>
      <c r="J889" s="167"/>
      <c r="K889" s="169">
        <v>6.144</v>
      </c>
      <c r="L889" s="167"/>
      <c r="M889" s="167"/>
      <c r="N889" s="167"/>
      <c r="O889" s="167"/>
      <c r="P889" s="167"/>
      <c r="Q889" s="167"/>
      <c r="R889" s="170"/>
      <c r="T889" s="171"/>
      <c r="U889" s="167"/>
      <c r="V889" s="167"/>
      <c r="W889" s="167"/>
      <c r="X889" s="167"/>
      <c r="Y889" s="167"/>
      <c r="Z889" s="167"/>
      <c r="AA889" s="172"/>
      <c r="AT889" s="173" t="s">
        <v>269</v>
      </c>
      <c r="AU889" s="173" t="s">
        <v>90</v>
      </c>
      <c r="AV889" s="165" t="s">
        <v>90</v>
      </c>
      <c r="AW889" s="165" t="s">
        <v>32</v>
      </c>
      <c r="AX889" s="165" t="s">
        <v>75</v>
      </c>
      <c r="AY889" s="173" t="s">
        <v>148</v>
      </c>
    </row>
    <row r="890" spans="2:51" s="157" customFormat="1" ht="22.5" customHeight="1">
      <c r="B890" s="158"/>
      <c r="C890" s="159"/>
      <c r="D890" s="159"/>
      <c r="E890" s="160"/>
      <c r="F890" s="298" t="s">
        <v>990</v>
      </c>
      <c r="G890" s="298"/>
      <c r="H890" s="298"/>
      <c r="I890" s="298"/>
      <c r="J890" s="159"/>
      <c r="K890" s="160"/>
      <c r="L890" s="159"/>
      <c r="M890" s="159"/>
      <c r="N890" s="159"/>
      <c r="O890" s="159"/>
      <c r="P890" s="159"/>
      <c r="Q890" s="159"/>
      <c r="R890" s="161"/>
      <c r="T890" s="162"/>
      <c r="U890" s="159"/>
      <c r="V890" s="159"/>
      <c r="W890" s="159"/>
      <c r="X890" s="159"/>
      <c r="Y890" s="159"/>
      <c r="Z890" s="159"/>
      <c r="AA890" s="163"/>
      <c r="AT890" s="164" t="s">
        <v>269</v>
      </c>
      <c r="AU890" s="164" t="s">
        <v>90</v>
      </c>
      <c r="AV890" s="157" t="s">
        <v>83</v>
      </c>
      <c r="AW890" s="157" t="s">
        <v>32</v>
      </c>
      <c r="AX890" s="157" t="s">
        <v>75</v>
      </c>
      <c r="AY890" s="164" t="s">
        <v>148</v>
      </c>
    </row>
    <row r="891" spans="2:51" s="165" customFormat="1" ht="22.5" customHeight="1">
      <c r="B891" s="166"/>
      <c r="C891" s="167"/>
      <c r="D891" s="167"/>
      <c r="E891" s="168"/>
      <c r="F891" s="296" t="s">
        <v>1346</v>
      </c>
      <c r="G891" s="296"/>
      <c r="H891" s="296"/>
      <c r="I891" s="296"/>
      <c r="J891" s="167"/>
      <c r="K891" s="169">
        <v>2.4</v>
      </c>
      <c r="L891" s="167"/>
      <c r="M891" s="167"/>
      <c r="N891" s="167"/>
      <c r="O891" s="167"/>
      <c r="P891" s="167"/>
      <c r="Q891" s="167"/>
      <c r="R891" s="170"/>
      <c r="T891" s="171"/>
      <c r="U891" s="167"/>
      <c r="V891" s="167"/>
      <c r="W891" s="167"/>
      <c r="X891" s="167"/>
      <c r="Y891" s="167"/>
      <c r="Z891" s="167"/>
      <c r="AA891" s="172"/>
      <c r="AT891" s="173" t="s">
        <v>269</v>
      </c>
      <c r="AU891" s="173" t="s">
        <v>90</v>
      </c>
      <c r="AV891" s="165" t="s">
        <v>90</v>
      </c>
      <c r="AW891" s="165" t="s">
        <v>32</v>
      </c>
      <c r="AX891" s="165" t="s">
        <v>75</v>
      </c>
      <c r="AY891" s="173" t="s">
        <v>148</v>
      </c>
    </row>
    <row r="892" spans="2:51" s="183" customFormat="1" ht="22.5" customHeight="1">
      <c r="B892" s="184"/>
      <c r="C892" s="185"/>
      <c r="D892" s="185"/>
      <c r="E892" s="186"/>
      <c r="F892" s="299" t="s">
        <v>281</v>
      </c>
      <c r="G892" s="299"/>
      <c r="H892" s="299"/>
      <c r="I892" s="299"/>
      <c r="J892" s="185"/>
      <c r="K892" s="187">
        <v>8.544</v>
      </c>
      <c r="L892" s="185"/>
      <c r="M892" s="185"/>
      <c r="N892" s="185"/>
      <c r="O892" s="185"/>
      <c r="P892" s="185"/>
      <c r="Q892" s="185"/>
      <c r="R892" s="188"/>
      <c r="T892" s="189"/>
      <c r="U892" s="185"/>
      <c r="V892" s="185"/>
      <c r="W892" s="185"/>
      <c r="X892" s="185"/>
      <c r="Y892" s="185"/>
      <c r="Z892" s="185"/>
      <c r="AA892" s="190"/>
      <c r="AT892" s="191" t="s">
        <v>269</v>
      </c>
      <c r="AU892" s="191" t="s">
        <v>90</v>
      </c>
      <c r="AV892" s="183" t="s">
        <v>147</v>
      </c>
      <c r="AW892" s="183" t="s">
        <v>32</v>
      </c>
      <c r="AX892" s="183" t="s">
        <v>83</v>
      </c>
      <c r="AY892" s="191" t="s">
        <v>148</v>
      </c>
    </row>
    <row r="893" spans="2:65" s="23" customFormat="1" ht="31.5" customHeight="1">
      <c r="B893" s="146"/>
      <c r="C893" s="147" t="s">
        <v>1347</v>
      </c>
      <c r="D893" s="147" t="s">
        <v>149</v>
      </c>
      <c r="E893" s="148" t="s">
        <v>1348</v>
      </c>
      <c r="F893" s="291" t="s">
        <v>1349</v>
      </c>
      <c r="G893" s="291"/>
      <c r="H893" s="291"/>
      <c r="I893" s="291"/>
      <c r="J893" s="149" t="s">
        <v>172</v>
      </c>
      <c r="K893" s="150">
        <v>32.988</v>
      </c>
      <c r="L893" s="292"/>
      <c r="M893" s="292"/>
      <c r="N893" s="292">
        <f>ROUND(L893*K893,2)</f>
        <v>0</v>
      </c>
      <c r="O893" s="292"/>
      <c r="P893" s="292"/>
      <c r="Q893" s="292"/>
      <c r="R893" s="151"/>
      <c r="T893" s="152"/>
      <c r="U893" s="34" t="s">
        <v>40</v>
      </c>
      <c r="V893" s="153">
        <v>1.015</v>
      </c>
      <c r="W893" s="153">
        <f>V893*K893</f>
        <v>33.48282</v>
      </c>
      <c r="X893" s="153">
        <v>0.03422</v>
      </c>
      <c r="Y893" s="153">
        <f>X893*K893</f>
        <v>1.12884936</v>
      </c>
      <c r="Z893" s="153">
        <v>0</v>
      </c>
      <c r="AA893" s="154">
        <f>Z893*K893</f>
        <v>0</v>
      </c>
      <c r="AR893" s="9" t="s">
        <v>337</v>
      </c>
      <c r="AT893" s="9" t="s">
        <v>149</v>
      </c>
      <c r="AU893" s="9" t="s">
        <v>90</v>
      </c>
      <c r="AY893" s="9" t="s">
        <v>148</v>
      </c>
      <c r="BE893" s="155">
        <f>IF(U893="základní",N893,0)</f>
        <v>0</v>
      </c>
      <c r="BF893" s="155">
        <f>IF(U893="snížená",N893,0)</f>
        <v>0</v>
      </c>
      <c r="BG893" s="155">
        <f>IF(U893="zákl. přenesená",N893,0)</f>
        <v>0</v>
      </c>
      <c r="BH893" s="155">
        <f>IF(U893="sníž. přenesená",N893,0)</f>
        <v>0</v>
      </c>
      <c r="BI893" s="155">
        <f>IF(U893="nulová",N893,0)</f>
        <v>0</v>
      </c>
      <c r="BJ893" s="9" t="s">
        <v>83</v>
      </c>
      <c r="BK893" s="155">
        <f>ROUND(L893*K893,2)</f>
        <v>0</v>
      </c>
      <c r="BL893" s="9" t="s">
        <v>337</v>
      </c>
      <c r="BM893" s="9" t="s">
        <v>1350</v>
      </c>
    </row>
    <row r="894" spans="2:51" s="157" customFormat="1" ht="22.5" customHeight="1">
      <c r="B894" s="158"/>
      <c r="C894" s="159"/>
      <c r="D894" s="159"/>
      <c r="E894" s="160"/>
      <c r="F894" s="295" t="s">
        <v>1256</v>
      </c>
      <c r="G894" s="295"/>
      <c r="H894" s="295"/>
      <c r="I894" s="295"/>
      <c r="J894" s="159"/>
      <c r="K894" s="160"/>
      <c r="L894" s="159"/>
      <c r="M894" s="159"/>
      <c r="N894" s="159"/>
      <c r="O894" s="159"/>
      <c r="P894" s="159"/>
      <c r="Q894" s="159"/>
      <c r="R894" s="161"/>
      <c r="T894" s="162"/>
      <c r="U894" s="159"/>
      <c r="V894" s="159"/>
      <c r="W894" s="159"/>
      <c r="X894" s="159"/>
      <c r="Y894" s="159"/>
      <c r="Z894" s="159"/>
      <c r="AA894" s="163"/>
      <c r="AT894" s="164" t="s">
        <v>269</v>
      </c>
      <c r="AU894" s="164" t="s">
        <v>90</v>
      </c>
      <c r="AV894" s="157" t="s">
        <v>83</v>
      </c>
      <c r="AW894" s="157" t="s">
        <v>32</v>
      </c>
      <c r="AX894" s="157" t="s">
        <v>75</v>
      </c>
      <c r="AY894" s="164" t="s">
        <v>148</v>
      </c>
    </row>
    <row r="895" spans="2:51" s="165" customFormat="1" ht="22.5" customHeight="1">
      <c r="B895" s="166"/>
      <c r="C895" s="167"/>
      <c r="D895" s="167"/>
      <c r="E895" s="168"/>
      <c r="F895" s="296" t="s">
        <v>1144</v>
      </c>
      <c r="G895" s="296"/>
      <c r="H895" s="296"/>
      <c r="I895" s="296"/>
      <c r="J895" s="167"/>
      <c r="K895" s="169">
        <v>21.588</v>
      </c>
      <c r="L895" s="167"/>
      <c r="M895" s="167"/>
      <c r="N895" s="167"/>
      <c r="O895" s="167"/>
      <c r="P895" s="167"/>
      <c r="Q895" s="167"/>
      <c r="R895" s="170"/>
      <c r="T895" s="171"/>
      <c r="U895" s="167"/>
      <c r="V895" s="167"/>
      <c r="W895" s="167"/>
      <c r="X895" s="167"/>
      <c r="Y895" s="167"/>
      <c r="Z895" s="167"/>
      <c r="AA895" s="172"/>
      <c r="AT895" s="173" t="s">
        <v>269</v>
      </c>
      <c r="AU895" s="173" t="s">
        <v>90</v>
      </c>
      <c r="AV895" s="165" t="s">
        <v>90</v>
      </c>
      <c r="AW895" s="165" t="s">
        <v>32</v>
      </c>
      <c r="AX895" s="165" t="s">
        <v>75</v>
      </c>
      <c r="AY895" s="173" t="s">
        <v>148</v>
      </c>
    </row>
    <row r="896" spans="2:51" s="165" customFormat="1" ht="22.5" customHeight="1">
      <c r="B896" s="166"/>
      <c r="C896" s="167"/>
      <c r="D896" s="167"/>
      <c r="E896" s="168"/>
      <c r="F896" s="296" t="s">
        <v>1145</v>
      </c>
      <c r="G896" s="296"/>
      <c r="H896" s="296"/>
      <c r="I896" s="296"/>
      <c r="J896" s="167"/>
      <c r="K896" s="169">
        <v>11.4</v>
      </c>
      <c r="L896" s="167"/>
      <c r="M896" s="167"/>
      <c r="N896" s="167"/>
      <c r="O896" s="167"/>
      <c r="P896" s="167"/>
      <c r="Q896" s="167"/>
      <c r="R896" s="170"/>
      <c r="T896" s="171"/>
      <c r="U896" s="167"/>
      <c r="V896" s="167"/>
      <c r="W896" s="167"/>
      <c r="X896" s="167"/>
      <c r="Y896" s="167"/>
      <c r="Z896" s="167"/>
      <c r="AA896" s="172"/>
      <c r="AT896" s="173" t="s">
        <v>269</v>
      </c>
      <c r="AU896" s="173" t="s">
        <v>90</v>
      </c>
      <c r="AV896" s="165" t="s">
        <v>90</v>
      </c>
      <c r="AW896" s="165" t="s">
        <v>32</v>
      </c>
      <c r="AX896" s="165" t="s">
        <v>75</v>
      </c>
      <c r="AY896" s="173" t="s">
        <v>148</v>
      </c>
    </row>
    <row r="897" spans="2:51" s="183" customFormat="1" ht="22.5" customHeight="1">
      <c r="B897" s="184"/>
      <c r="C897" s="185"/>
      <c r="D897" s="185"/>
      <c r="E897" s="186"/>
      <c r="F897" s="299" t="s">
        <v>281</v>
      </c>
      <c r="G897" s="299"/>
      <c r="H897" s="299"/>
      <c r="I897" s="299"/>
      <c r="J897" s="185"/>
      <c r="K897" s="187">
        <v>32.988</v>
      </c>
      <c r="L897" s="185"/>
      <c r="M897" s="185"/>
      <c r="N897" s="185"/>
      <c r="O897" s="185"/>
      <c r="P897" s="185"/>
      <c r="Q897" s="185"/>
      <c r="R897" s="188"/>
      <c r="T897" s="189"/>
      <c r="U897" s="185"/>
      <c r="V897" s="185"/>
      <c r="W897" s="185"/>
      <c r="X897" s="185"/>
      <c r="Y897" s="185"/>
      <c r="Z897" s="185"/>
      <c r="AA897" s="190"/>
      <c r="AT897" s="191" t="s">
        <v>269</v>
      </c>
      <c r="AU897" s="191" t="s">
        <v>90</v>
      </c>
      <c r="AV897" s="183" t="s">
        <v>147</v>
      </c>
      <c r="AW897" s="183" t="s">
        <v>32</v>
      </c>
      <c r="AX897" s="183" t="s">
        <v>83</v>
      </c>
      <c r="AY897" s="191" t="s">
        <v>148</v>
      </c>
    </row>
    <row r="898" spans="2:65" s="23" customFormat="1" ht="29.25" customHeight="1">
      <c r="B898" s="146"/>
      <c r="C898" s="147" t="s">
        <v>1351</v>
      </c>
      <c r="D898" s="147" t="s">
        <v>149</v>
      </c>
      <c r="E898" s="148" t="s">
        <v>1352</v>
      </c>
      <c r="F898" s="291" t="s">
        <v>1353</v>
      </c>
      <c r="G898" s="291"/>
      <c r="H898" s="291"/>
      <c r="I898" s="291"/>
      <c r="J898" s="149" t="s">
        <v>172</v>
      </c>
      <c r="K898" s="150">
        <v>17.024</v>
      </c>
      <c r="L898" s="292"/>
      <c r="M898" s="292"/>
      <c r="N898" s="292">
        <f>ROUND(L898*K898,2)</f>
        <v>0</v>
      </c>
      <c r="O898" s="292"/>
      <c r="P898" s="292"/>
      <c r="Q898" s="292"/>
      <c r="R898" s="151"/>
      <c r="T898" s="152"/>
      <c r="U898" s="34" t="s">
        <v>40</v>
      </c>
      <c r="V898" s="153">
        <v>0.032</v>
      </c>
      <c r="W898" s="153">
        <f>V898*K898</f>
        <v>0.544768</v>
      </c>
      <c r="X898" s="153">
        <v>0.0001</v>
      </c>
      <c r="Y898" s="153">
        <f>X898*K898</f>
        <v>0.0017024000000000002</v>
      </c>
      <c r="Z898" s="153">
        <v>0</v>
      </c>
      <c r="AA898" s="154">
        <f>Z898*K898</f>
        <v>0</v>
      </c>
      <c r="AR898" s="9" t="s">
        <v>337</v>
      </c>
      <c r="AT898" s="9" t="s">
        <v>149</v>
      </c>
      <c r="AU898" s="9" t="s">
        <v>90</v>
      </c>
      <c r="AY898" s="9" t="s">
        <v>148</v>
      </c>
      <c r="BE898" s="155">
        <f>IF(U898="základní",N898,0)</f>
        <v>0</v>
      </c>
      <c r="BF898" s="155">
        <f>IF(U898="snížená",N898,0)</f>
        <v>0</v>
      </c>
      <c r="BG898" s="155">
        <f>IF(U898="zákl. přenesená",N898,0)</f>
        <v>0</v>
      </c>
      <c r="BH898" s="155">
        <f>IF(U898="sníž. přenesená",N898,0)</f>
        <v>0</v>
      </c>
      <c r="BI898" s="155">
        <f>IF(U898="nulová",N898,0)</f>
        <v>0</v>
      </c>
      <c r="BJ898" s="9" t="s">
        <v>83</v>
      </c>
      <c r="BK898" s="155">
        <f>ROUND(L898*K898,2)</f>
        <v>0</v>
      </c>
      <c r="BL898" s="9" t="s">
        <v>337</v>
      </c>
      <c r="BM898" s="9" t="s">
        <v>1354</v>
      </c>
    </row>
    <row r="899" spans="2:51" s="165" customFormat="1" ht="22.5" customHeight="1">
      <c r="B899" s="166"/>
      <c r="C899" s="167"/>
      <c r="D899" s="167"/>
      <c r="E899" s="168"/>
      <c r="F899" s="300" t="s">
        <v>1355</v>
      </c>
      <c r="G899" s="300"/>
      <c r="H899" s="300"/>
      <c r="I899" s="300"/>
      <c r="J899" s="167"/>
      <c r="K899" s="169">
        <v>17.024</v>
      </c>
      <c r="L899" s="167"/>
      <c r="M899" s="167"/>
      <c r="N899" s="167"/>
      <c r="O899" s="167"/>
      <c r="P899" s="167"/>
      <c r="Q899" s="167"/>
      <c r="R899" s="170"/>
      <c r="T899" s="171"/>
      <c r="U899" s="167"/>
      <c r="V899" s="167"/>
      <c r="W899" s="167"/>
      <c r="X899" s="167"/>
      <c r="Y899" s="167"/>
      <c r="Z899" s="167"/>
      <c r="AA899" s="172"/>
      <c r="AT899" s="173" t="s">
        <v>269</v>
      </c>
      <c r="AU899" s="173" t="s">
        <v>90</v>
      </c>
      <c r="AV899" s="165" t="s">
        <v>90</v>
      </c>
      <c r="AW899" s="165" t="s">
        <v>32</v>
      </c>
      <c r="AX899" s="165" t="s">
        <v>83</v>
      </c>
      <c r="AY899" s="173" t="s">
        <v>148</v>
      </c>
    </row>
    <row r="900" spans="2:65" s="23" customFormat="1" ht="31.5" customHeight="1">
      <c r="B900" s="146"/>
      <c r="C900" s="147" t="s">
        <v>1356</v>
      </c>
      <c r="D900" s="147" t="s">
        <v>149</v>
      </c>
      <c r="E900" s="148" t="s">
        <v>1357</v>
      </c>
      <c r="F900" s="291" t="s">
        <v>1358</v>
      </c>
      <c r="G900" s="291"/>
      <c r="H900" s="291"/>
      <c r="I900" s="291"/>
      <c r="J900" s="149" t="s">
        <v>172</v>
      </c>
      <c r="K900" s="150">
        <v>15.4</v>
      </c>
      <c r="L900" s="292"/>
      <c r="M900" s="292"/>
      <c r="N900" s="292">
        <f>ROUND(L900*K900,2)</f>
        <v>0</v>
      </c>
      <c r="O900" s="292"/>
      <c r="P900" s="292"/>
      <c r="Q900" s="292"/>
      <c r="R900" s="151"/>
      <c r="T900" s="152"/>
      <c r="U900" s="34" t="s">
        <v>40</v>
      </c>
      <c r="V900" s="153">
        <v>0.9680000000000001</v>
      </c>
      <c r="W900" s="153">
        <f>V900*K900</f>
        <v>14.907200000000001</v>
      </c>
      <c r="X900" s="153">
        <v>0.01254</v>
      </c>
      <c r="Y900" s="153">
        <f>X900*K900</f>
        <v>0.193116</v>
      </c>
      <c r="Z900" s="153">
        <v>0</v>
      </c>
      <c r="AA900" s="154">
        <f>Z900*K900</f>
        <v>0</v>
      </c>
      <c r="AR900" s="9" t="s">
        <v>337</v>
      </c>
      <c r="AT900" s="9" t="s">
        <v>149</v>
      </c>
      <c r="AU900" s="9" t="s">
        <v>90</v>
      </c>
      <c r="AY900" s="9" t="s">
        <v>148</v>
      </c>
      <c r="BE900" s="155">
        <f>IF(U900="základní",N900,0)</f>
        <v>0</v>
      </c>
      <c r="BF900" s="155">
        <f>IF(U900="snížená",N900,0)</f>
        <v>0</v>
      </c>
      <c r="BG900" s="155">
        <f>IF(U900="zákl. přenesená",N900,0)</f>
        <v>0</v>
      </c>
      <c r="BH900" s="155">
        <f>IF(U900="sníž. přenesená",N900,0)</f>
        <v>0</v>
      </c>
      <c r="BI900" s="155">
        <f>IF(U900="nulová",N900,0)</f>
        <v>0</v>
      </c>
      <c r="BJ900" s="9" t="s">
        <v>83</v>
      </c>
      <c r="BK900" s="155">
        <f>ROUND(L900*K900,2)</f>
        <v>0</v>
      </c>
      <c r="BL900" s="9" t="s">
        <v>337</v>
      </c>
      <c r="BM900" s="9" t="s">
        <v>1359</v>
      </c>
    </row>
    <row r="901" spans="2:51" s="157" customFormat="1" ht="22.5" customHeight="1">
      <c r="B901" s="158"/>
      <c r="C901" s="159"/>
      <c r="D901" s="159"/>
      <c r="E901" s="160"/>
      <c r="F901" s="295" t="s">
        <v>329</v>
      </c>
      <c r="G901" s="295"/>
      <c r="H901" s="295"/>
      <c r="I901" s="295"/>
      <c r="J901" s="159"/>
      <c r="K901" s="160"/>
      <c r="L901" s="159"/>
      <c r="M901" s="159"/>
      <c r="N901" s="159"/>
      <c r="O901" s="159"/>
      <c r="P901" s="159"/>
      <c r="Q901" s="159"/>
      <c r="R901" s="161"/>
      <c r="T901" s="162"/>
      <c r="U901" s="159"/>
      <c r="V901" s="159"/>
      <c r="W901" s="159"/>
      <c r="X901" s="159"/>
      <c r="Y901" s="159"/>
      <c r="Z901" s="159"/>
      <c r="AA901" s="163"/>
      <c r="AT901" s="164" t="s">
        <v>269</v>
      </c>
      <c r="AU901" s="164" t="s">
        <v>90</v>
      </c>
      <c r="AV901" s="157" t="s">
        <v>83</v>
      </c>
      <c r="AW901" s="157" t="s">
        <v>32</v>
      </c>
      <c r="AX901" s="157" t="s">
        <v>75</v>
      </c>
      <c r="AY901" s="164" t="s">
        <v>148</v>
      </c>
    </row>
    <row r="902" spans="2:51" s="165" customFormat="1" ht="22.5" customHeight="1">
      <c r="B902" s="166"/>
      <c r="C902" s="167"/>
      <c r="D902" s="167"/>
      <c r="E902" s="168"/>
      <c r="F902" s="296" t="s">
        <v>1281</v>
      </c>
      <c r="G902" s="296"/>
      <c r="H902" s="296"/>
      <c r="I902" s="296"/>
      <c r="J902" s="167"/>
      <c r="K902" s="169">
        <v>3.3</v>
      </c>
      <c r="L902" s="167"/>
      <c r="M902" s="167"/>
      <c r="N902" s="167"/>
      <c r="O902" s="167"/>
      <c r="P902" s="167"/>
      <c r="Q902" s="167"/>
      <c r="R902" s="170"/>
      <c r="T902" s="171"/>
      <c r="U902" s="167"/>
      <c r="V902" s="167"/>
      <c r="W902" s="167"/>
      <c r="X902" s="167"/>
      <c r="Y902" s="167"/>
      <c r="Z902" s="167"/>
      <c r="AA902" s="172"/>
      <c r="AT902" s="173" t="s">
        <v>269</v>
      </c>
      <c r="AU902" s="173" t="s">
        <v>90</v>
      </c>
      <c r="AV902" s="165" t="s">
        <v>90</v>
      </c>
      <c r="AW902" s="165" t="s">
        <v>32</v>
      </c>
      <c r="AX902" s="165" t="s">
        <v>75</v>
      </c>
      <c r="AY902" s="173" t="s">
        <v>148</v>
      </c>
    </row>
    <row r="903" spans="2:51" s="165" customFormat="1" ht="22.5" customHeight="1">
      <c r="B903" s="166"/>
      <c r="C903" s="167"/>
      <c r="D903" s="167"/>
      <c r="E903" s="168"/>
      <c r="F903" s="296" t="s">
        <v>988</v>
      </c>
      <c r="G903" s="296"/>
      <c r="H903" s="296"/>
      <c r="I903" s="296"/>
      <c r="J903" s="167"/>
      <c r="K903" s="169">
        <v>4.5</v>
      </c>
      <c r="L903" s="167"/>
      <c r="M903" s="167"/>
      <c r="N903" s="167"/>
      <c r="O903" s="167"/>
      <c r="P903" s="167"/>
      <c r="Q903" s="167"/>
      <c r="R903" s="170"/>
      <c r="T903" s="171"/>
      <c r="U903" s="167"/>
      <c r="V903" s="167"/>
      <c r="W903" s="167"/>
      <c r="X903" s="167"/>
      <c r="Y903" s="167"/>
      <c r="Z903" s="167"/>
      <c r="AA903" s="172"/>
      <c r="AT903" s="173" t="s">
        <v>269</v>
      </c>
      <c r="AU903" s="173" t="s">
        <v>90</v>
      </c>
      <c r="AV903" s="165" t="s">
        <v>90</v>
      </c>
      <c r="AW903" s="165" t="s">
        <v>32</v>
      </c>
      <c r="AX903" s="165" t="s">
        <v>75</v>
      </c>
      <c r="AY903" s="173" t="s">
        <v>148</v>
      </c>
    </row>
    <row r="904" spans="2:51" s="165" customFormat="1" ht="22.5" customHeight="1">
      <c r="B904" s="166"/>
      <c r="C904" s="167"/>
      <c r="D904" s="167"/>
      <c r="E904" s="168"/>
      <c r="F904" s="296" t="s">
        <v>1282</v>
      </c>
      <c r="G904" s="296"/>
      <c r="H904" s="296"/>
      <c r="I904" s="296"/>
      <c r="J904" s="167"/>
      <c r="K904" s="169">
        <v>3.1</v>
      </c>
      <c r="L904" s="167"/>
      <c r="M904" s="167"/>
      <c r="N904" s="167"/>
      <c r="O904" s="167"/>
      <c r="P904" s="167"/>
      <c r="Q904" s="167"/>
      <c r="R904" s="170"/>
      <c r="T904" s="171"/>
      <c r="U904" s="167"/>
      <c r="V904" s="167"/>
      <c r="W904" s="167"/>
      <c r="X904" s="167"/>
      <c r="Y904" s="167"/>
      <c r="Z904" s="167"/>
      <c r="AA904" s="172"/>
      <c r="AT904" s="173" t="s">
        <v>269</v>
      </c>
      <c r="AU904" s="173" t="s">
        <v>90</v>
      </c>
      <c r="AV904" s="165" t="s">
        <v>90</v>
      </c>
      <c r="AW904" s="165" t="s">
        <v>32</v>
      </c>
      <c r="AX904" s="165" t="s">
        <v>75</v>
      </c>
      <c r="AY904" s="173" t="s">
        <v>148</v>
      </c>
    </row>
    <row r="905" spans="2:51" s="165" customFormat="1" ht="22.5" customHeight="1">
      <c r="B905" s="166"/>
      <c r="C905" s="167"/>
      <c r="D905" s="167"/>
      <c r="E905" s="168"/>
      <c r="F905" s="296" t="s">
        <v>989</v>
      </c>
      <c r="G905" s="296"/>
      <c r="H905" s="296"/>
      <c r="I905" s="296"/>
      <c r="J905" s="167"/>
      <c r="K905" s="169">
        <v>4.5</v>
      </c>
      <c r="L905" s="167"/>
      <c r="M905" s="167"/>
      <c r="N905" s="167"/>
      <c r="O905" s="167"/>
      <c r="P905" s="167"/>
      <c r="Q905" s="167"/>
      <c r="R905" s="170"/>
      <c r="T905" s="171"/>
      <c r="U905" s="167"/>
      <c r="V905" s="167"/>
      <c r="W905" s="167"/>
      <c r="X905" s="167"/>
      <c r="Y905" s="167"/>
      <c r="Z905" s="167"/>
      <c r="AA905" s="172"/>
      <c r="AT905" s="173" t="s">
        <v>269</v>
      </c>
      <c r="AU905" s="173" t="s">
        <v>90</v>
      </c>
      <c r="AV905" s="165" t="s">
        <v>90</v>
      </c>
      <c r="AW905" s="165" t="s">
        <v>32</v>
      </c>
      <c r="AX905" s="165" t="s">
        <v>75</v>
      </c>
      <c r="AY905" s="173" t="s">
        <v>148</v>
      </c>
    </row>
    <row r="906" spans="2:51" s="183" customFormat="1" ht="22.5" customHeight="1">
      <c r="B906" s="184"/>
      <c r="C906" s="185"/>
      <c r="D906" s="185"/>
      <c r="E906" s="186" t="s">
        <v>208</v>
      </c>
      <c r="F906" s="299" t="s">
        <v>281</v>
      </c>
      <c r="G906" s="299"/>
      <c r="H906" s="299"/>
      <c r="I906" s="299"/>
      <c r="J906" s="185"/>
      <c r="K906" s="187">
        <v>15.4</v>
      </c>
      <c r="L906" s="185"/>
      <c r="M906" s="185"/>
      <c r="N906" s="185"/>
      <c r="O906" s="185"/>
      <c r="P906" s="185"/>
      <c r="Q906" s="185"/>
      <c r="R906" s="188"/>
      <c r="T906" s="189"/>
      <c r="U906" s="185"/>
      <c r="V906" s="185"/>
      <c r="W906" s="185"/>
      <c r="X906" s="185"/>
      <c r="Y906" s="185"/>
      <c r="Z906" s="185"/>
      <c r="AA906" s="190"/>
      <c r="AT906" s="191" t="s">
        <v>269</v>
      </c>
      <c r="AU906" s="191" t="s">
        <v>90</v>
      </c>
      <c r="AV906" s="183" t="s">
        <v>147</v>
      </c>
      <c r="AW906" s="183" t="s">
        <v>32</v>
      </c>
      <c r="AX906" s="183" t="s">
        <v>83</v>
      </c>
      <c r="AY906" s="191" t="s">
        <v>148</v>
      </c>
    </row>
    <row r="907" spans="2:65" s="23" customFormat="1" ht="22.5" customHeight="1">
      <c r="B907" s="146"/>
      <c r="C907" s="147" t="s">
        <v>1360</v>
      </c>
      <c r="D907" s="147" t="s">
        <v>149</v>
      </c>
      <c r="E907" s="148" t="s">
        <v>1361</v>
      </c>
      <c r="F907" s="291" t="s">
        <v>1362</v>
      </c>
      <c r="G907" s="291"/>
      <c r="H907" s="291"/>
      <c r="I907" s="291"/>
      <c r="J907" s="149" t="s">
        <v>172</v>
      </c>
      <c r="K907" s="150">
        <v>143.62</v>
      </c>
      <c r="L907" s="292"/>
      <c r="M907" s="292"/>
      <c r="N907" s="292">
        <f>ROUND(L907*K907,2)</f>
        <v>0</v>
      </c>
      <c r="O907" s="292"/>
      <c r="P907" s="292"/>
      <c r="Q907" s="292"/>
      <c r="R907" s="151"/>
      <c r="T907" s="152"/>
      <c r="U907" s="34" t="s">
        <v>40</v>
      </c>
      <c r="V907" s="153">
        <v>0.04</v>
      </c>
      <c r="W907" s="153">
        <f>V907*K907</f>
        <v>5.744800000000001</v>
      </c>
      <c r="X907" s="153">
        <v>0.0001</v>
      </c>
      <c r="Y907" s="153">
        <f>X907*K907</f>
        <v>0.014362000000000002</v>
      </c>
      <c r="Z907" s="153">
        <v>0</v>
      </c>
      <c r="AA907" s="154">
        <f>Z907*K907</f>
        <v>0</v>
      </c>
      <c r="AR907" s="9" t="s">
        <v>337</v>
      </c>
      <c r="AT907" s="9" t="s">
        <v>149</v>
      </c>
      <c r="AU907" s="9" t="s">
        <v>90</v>
      </c>
      <c r="AY907" s="9" t="s">
        <v>148</v>
      </c>
      <c r="BE907" s="155">
        <f>IF(U907="základní",N907,0)</f>
        <v>0</v>
      </c>
      <c r="BF907" s="155">
        <f>IF(U907="snížená",N907,0)</f>
        <v>0</v>
      </c>
      <c r="BG907" s="155">
        <f>IF(U907="zákl. přenesená",N907,0)</f>
        <v>0</v>
      </c>
      <c r="BH907" s="155">
        <f>IF(U907="sníž. přenesená",N907,0)</f>
        <v>0</v>
      </c>
      <c r="BI907" s="155">
        <f>IF(U907="nulová",N907,0)</f>
        <v>0</v>
      </c>
      <c r="BJ907" s="9" t="s">
        <v>83</v>
      </c>
      <c r="BK907" s="155">
        <f>ROUND(L907*K907,2)</f>
        <v>0</v>
      </c>
      <c r="BL907" s="9" t="s">
        <v>337</v>
      </c>
      <c r="BM907" s="9" t="s">
        <v>1363</v>
      </c>
    </row>
    <row r="908" spans="2:51" s="165" customFormat="1" ht="22.5" customHeight="1">
      <c r="B908" s="166"/>
      <c r="C908" s="167"/>
      <c r="D908" s="167"/>
      <c r="E908" s="168"/>
      <c r="F908" s="300" t="s">
        <v>1364</v>
      </c>
      <c r="G908" s="300"/>
      <c r="H908" s="300"/>
      <c r="I908" s="300"/>
      <c r="J908" s="167"/>
      <c r="K908" s="169">
        <v>136.6</v>
      </c>
      <c r="L908" s="167"/>
      <c r="M908" s="167"/>
      <c r="N908" s="167"/>
      <c r="O908" s="167"/>
      <c r="P908" s="167"/>
      <c r="Q908" s="167"/>
      <c r="R908" s="170"/>
      <c r="T908" s="171"/>
      <c r="U908" s="167"/>
      <c r="V908" s="167"/>
      <c r="W908" s="167"/>
      <c r="X908" s="167"/>
      <c r="Y908" s="167"/>
      <c r="Z908" s="167"/>
      <c r="AA908" s="172"/>
      <c r="AT908" s="173" t="s">
        <v>269</v>
      </c>
      <c r="AU908" s="173" t="s">
        <v>90</v>
      </c>
      <c r="AV908" s="165" t="s">
        <v>90</v>
      </c>
      <c r="AW908" s="165" t="s">
        <v>32</v>
      </c>
      <c r="AX908" s="165" t="s">
        <v>75</v>
      </c>
      <c r="AY908" s="173" t="s">
        <v>148</v>
      </c>
    </row>
    <row r="909" spans="2:51" s="165" customFormat="1" ht="22.5" customHeight="1">
      <c r="B909" s="166"/>
      <c r="C909" s="167"/>
      <c r="D909" s="167"/>
      <c r="E909" s="168"/>
      <c r="F909" s="296" t="s">
        <v>1365</v>
      </c>
      <c r="G909" s="296"/>
      <c r="H909" s="296"/>
      <c r="I909" s="296"/>
      <c r="J909" s="167"/>
      <c r="K909" s="169">
        <v>3.52</v>
      </c>
      <c r="L909" s="167"/>
      <c r="M909" s="167"/>
      <c r="N909" s="167"/>
      <c r="O909" s="167"/>
      <c r="P909" s="167"/>
      <c r="Q909" s="167"/>
      <c r="R909" s="170"/>
      <c r="T909" s="171"/>
      <c r="U909" s="167"/>
      <c r="V909" s="167"/>
      <c r="W909" s="167"/>
      <c r="X909" s="167"/>
      <c r="Y909" s="167"/>
      <c r="Z909" s="167"/>
      <c r="AA909" s="172"/>
      <c r="AT909" s="173" t="s">
        <v>269</v>
      </c>
      <c r="AU909" s="173" t="s">
        <v>90</v>
      </c>
      <c r="AV909" s="165" t="s">
        <v>90</v>
      </c>
      <c r="AW909" s="165" t="s">
        <v>32</v>
      </c>
      <c r="AX909" s="165" t="s">
        <v>75</v>
      </c>
      <c r="AY909" s="173" t="s">
        <v>148</v>
      </c>
    </row>
    <row r="910" spans="2:51" s="165" customFormat="1" ht="22.5" customHeight="1">
      <c r="B910" s="166"/>
      <c r="C910" s="167"/>
      <c r="D910" s="167"/>
      <c r="E910" s="168"/>
      <c r="F910" s="296" t="s">
        <v>1366</v>
      </c>
      <c r="G910" s="296"/>
      <c r="H910" s="296"/>
      <c r="I910" s="296"/>
      <c r="J910" s="167"/>
      <c r="K910" s="169">
        <v>3.5</v>
      </c>
      <c r="L910" s="167"/>
      <c r="M910" s="167"/>
      <c r="N910" s="167"/>
      <c r="O910" s="167"/>
      <c r="P910" s="167"/>
      <c r="Q910" s="167"/>
      <c r="R910" s="170"/>
      <c r="T910" s="171"/>
      <c r="U910" s="167"/>
      <c r="V910" s="167"/>
      <c r="W910" s="167"/>
      <c r="X910" s="167"/>
      <c r="Y910" s="167"/>
      <c r="Z910" s="167"/>
      <c r="AA910" s="172"/>
      <c r="AT910" s="173" t="s">
        <v>269</v>
      </c>
      <c r="AU910" s="173" t="s">
        <v>90</v>
      </c>
      <c r="AV910" s="165" t="s">
        <v>90</v>
      </c>
      <c r="AW910" s="165" t="s">
        <v>32</v>
      </c>
      <c r="AX910" s="165" t="s">
        <v>75</v>
      </c>
      <c r="AY910" s="173" t="s">
        <v>148</v>
      </c>
    </row>
    <row r="911" spans="2:51" s="183" customFormat="1" ht="22.5" customHeight="1">
      <c r="B911" s="184"/>
      <c r="C911" s="185"/>
      <c r="D911" s="185"/>
      <c r="E911" s="186"/>
      <c r="F911" s="299" t="s">
        <v>281</v>
      </c>
      <c r="G911" s="299"/>
      <c r="H911" s="299"/>
      <c r="I911" s="299"/>
      <c r="J911" s="185"/>
      <c r="K911" s="187">
        <v>143.62</v>
      </c>
      <c r="L911" s="185"/>
      <c r="M911" s="185"/>
      <c r="N911" s="185"/>
      <c r="O911" s="185"/>
      <c r="P911" s="185"/>
      <c r="Q911" s="185"/>
      <c r="R911" s="188"/>
      <c r="T911" s="189"/>
      <c r="U911" s="185"/>
      <c r="V911" s="185"/>
      <c r="W911" s="185"/>
      <c r="X911" s="185"/>
      <c r="Y911" s="185"/>
      <c r="Z911" s="185"/>
      <c r="AA911" s="190"/>
      <c r="AT911" s="191" t="s">
        <v>269</v>
      </c>
      <c r="AU911" s="191" t="s">
        <v>90</v>
      </c>
      <c r="AV911" s="183" t="s">
        <v>147</v>
      </c>
      <c r="AW911" s="183" t="s">
        <v>32</v>
      </c>
      <c r="AX911" s="183" t="s">
        <v>83</v>
      </c>
      <c r="AY911" s="191" t="s">
        <v>148</v>
      </c>
    </row>
    <row r="912" spans="2:65" s="23" customFormat="1" ht="22.5" customHeight="1">
      <c r="B912" s="146"/>
      <c r="C912" s="147" t="s">
        <v>1367</v>
      </c>
      <c r="D912" s="147" t="s">
        <v>149</v>
      </c>
      <c r="E912" s="148" t="s">
        <v>1368</v>
      </c>
      <c r="F912" s="291" t="s">
        <v>1369</v>
      </c>
      <c r="G912" s="291"/>
      <c r="H912" s="291"/>
      <c r="I912" s="291"/>
      <c r="J912" s="149" t="s">
        <v>172</v>
      </c>
      <c r="K912" s="150">
        <v>121.2</v>
      </c>
      <c r="L912" s="292"/>
      <c r="M912" s="292"/>
      <c r="N912" s="292">
        <f>ROUND(L912*K912,2)</f>
        <v>0</v>
      </c>
      <c r="O912" s="292"/>
      <c r="P912" s="292"/>
      <c r="Q912" s="292"/>
      <c r="R912" s="151"/>
      <c r="T912" s="152"/>
      <c r="U912" s="34" t="s">
        <v>40</v>
      </c>
      <c r="V912" s="153">
        <v>0.066</v>
      </c>
      <c r="W912" s="153">
        <f>V912*K912</f>
        <v>7.999200000000001</v>
      </c>
      <c r="X912" s="153">
        <v>0</v>
      </c>
      <c r="Y912" s="153">
        <f>X912*K912</f>
        <v>0</v>
      </c>
      <c r="Z912" s="153">
        <v>0</v>
      </c>
      <c r="AA912" s="154">
        <f>Z912*K912</f>
        <v>0</v>
      </c>
      <c r="AR912" s="9" t="s">
        <v>337</v>
      </c>
      <c r="AT912" s="9" t="s">
        <v>149</v>
      </c>
      <c r="AU912" s="9" t="s">
        <v>90</v>
      </c>
      <c r="AY912" s="9" t="s">
        <v>148</v>
      </c>
      <c r="BE912" s="155">
        <f>IF(U912="základní",N912,0)</f>
        <v>0</v>
      </c>
      <c r="BF912" s="155">
        <f>IF(U912="snížená",N912,0)</f>
        <v>0</v>
      </c>
      <c r="BG912" s="155">
        <f>IF(U912="zákl. přenesená",N912,0)</f>
        <v>0</v>
      </c>
      <c r="BH912" s="155">
        <f>IF(U912="sníž. přenesená",N912,0)</f>
        <v>0</v>
      </c>
      <c r="BI912" s="155">
        <f>IF(U912="nulová",N912,0)</f>
        <v>0</v>
      </c>
      <c r="BJ912" s="9" t="s">
        <v>83</v>
      </c>
      <c r="BK912" s="155">
        <f>ROUND(L912*K912,2)</f>
        <v>0</v>
      </c>
      <c r="BL912" s="9" t="s">
        <v>337</v>
      </c>
      <c r="BM912" s="9" t="s">
        <v>1370</v>
      </c>
    </row>
    <row r="913" spans="2:51" s="165" customFormat="1" ht="22.5" customHeight="1">
      <c r="B913" s="166"/>
      <c r="C913" s="167"/>
      <c r="D913" s="167"/>
      <c r="E913" s="168"/>
      <c r="F913" s="300" t="s">
        <v>210</v>
      </c>
      <c r="G913" s="300"/>
      <c r="H913" s="300"/>
      <c r="I913" s="300"/>
      <c r="J913" s="167"/>
      <c r="K913" s="169">
        <v>121.2</v>
      </c>
      <c r="L913" s="167"/>
      <c r="M913" s="167"/>
      <c r="N913" s="167"/>
      <c r="O913" s="167"/>
      <c r="P913" s="167"/>
      <c r="Q913" s="167"/>
      <c r="R913" s="170"/>
      <c r="T913" s="171"/>
      <c r="U913" s="167"/>
      <c r="V913" s="167"/>
      <c r="W913" s="167"/>
      <c r="X913" s="167"/>
      <c r="Y913" s="167"/>
      <c r="Z913" s="167"/>
      <c r="AA913" s="172"/>
      <c r="AT913" s="173" t="s">
        <v>269</v>
      </c>
      <c r="AU913" s="173" t="s">
        <v>90</v>
      </c>
      <c r="AV913" s="165" t="s">
        <v>90</v>
      </c>
      <c r="AW913" s="165" t="s">
        <v>32</v>
      </c>
      <c r="AX913" s="165" t="s">
        <v>83</v>
      </c>
      <c r="AY913" s="173" t="s">
        <v>148</v>
      </c>
    </row>
    <row r="914" spans="2:65" s="23" customFormat="1" ht="22.5" customHeight="1">
      <c r="B914" s="146"/>
      <c r="C914" s="192" t="s">
        <v>1371</v>
      </c>
      <c r="D914" s="192" t="s">
        <v>631</v>
      </c>
      <c r="E914" s="193" t="s">
        <v>1372</v>
      </c>
      <c r="F914" s="302" t="s">
        <v>1373</v>
      </c>
      <c r="G914" s="302"/>
      <c r="H914" s="302"/>
      <c r="I914" s="302"/>
      <c r="J914" s="194" t="s">
        <v>172</v>
      </c>
      <c r="K914" s="195">
        <v>133.32</v>
      </c>
      <c r="L914" s="303"/>
      <c r="M914" s="303"/>
      <c r="N914" s="303">
        <f>ROUND(L914*K914,2)</f>
        <v>0</v>
      </c>
      <c r="O914" s="303"/>
      <c r="P914" s="303"/>
      <c r="Q914" s="303"/>
      <c r="R914" s="151"/>
      <c r="T914" s="152"/>
      <c r="U914" s="34" t="s">
        <v>40</v>
      </c>
      <c r="V914" s="153">
        <v>0</v>
      </c>
      <c r="W914" s="153">
        <f>V914*K914</f>
        <v>0</v>
      </c>
      <c r="X914" s="153">
        <v>0.00017000000000000004</v>
      </c>
      <c r="Y914" s="153">
        <f>X914*K914</f>
        <v>0.022664400000000005</v>
      </c>
      <c r="Z914" s="153">
        <v>0</v>
      </c>
      <c r="AA914" s="154">
        <f>Z914*K914</f>
        <v>0</v>
      </c>
      <c r="AR914" s="9" t="s">
        <v>454</v>
      </c>
      <c r="AT914" s="9" t="s">
        <v>631</v>
      </c>
      <c r="AU914" s="9" t="s">
        <v>90</v>
      </c>
      <c r="AY914" s="9" t="s">
        <v>148</v>
      </c>
      <c r="BE914" s="155">
        <f>IF(U914="základní",N914,0)</f>
        <v>0</v>
      </c>
      <c r="BF914" s="155">
        <f>IF(U914="snížená",N914,0)</f>
        <v>0</v>
      </c>
      <c r="BG914" s="155">
        <f>IF(U914="zákl. přenesená",N914,0)</f>
        <v>0</v>
      </c>
      <c r="BH914" s="155">
        <f>IF(U914="sníž. přenesená",N914,0)</f>
        <v>0</v>
      </c>
      <c r="BI914" s="155">
        <f>IF(U914="nulová",N914,0)</f>
        <v>0</v>
      </c>
      <c r="BJ914" s="9" t="s">
        <v>83</v>
      </c>
      <c r="BK914" s="155">
        <f>ROUND(L914*K914,2)</f>
        <v>0</v>
      </c>
      <c r="BL914" s="9" t="s">
        <v>337</v>
      </c>
      <c r="BM914" s="9" t="s">
        <v>1374</v>
      </c>
    </row>
    <row r="915" spans="2:51" s="165" customFormat="1" ht="22.5" customHeight="1">
      <c r="B915" s="166"/>
      <c r="C915" s="167"/>
      <c r="D915" s="167"/>
      <c r="E915" s="168"/>
      <c r="F915" s="300" t="s">
        <v>1375</v>
      </c>
      <c r="G915" s="300"/>
      <c r="H915" s="300"/>
      <c r="I915" s="300"/>
      <c r="J915" s="167"/>
      <c r="K915" s="169">
        <v>133.32</v>
      </c>
      <c r="L915" s="167"/>
      <c r="M915" s="167"/>
      <c r="N915" s="167"/>
      <c r="O915" s="167"/>
      <c r="P915" s="167"/>
      <c r="Q915" s="167"/>
      <c r="R915" s="170"/>
      <c r="T915" s="171"/>
      <c r="U915" s="167"/>
      <c r="V915" s="167"/>
      <c r="W915" s="167"/>
      <c r="X915" s="167"/>
      <c r="Y915" s="167"/>
      <c r="Z915" s="167"/>
      <c r="AA915" s="172"/>
      <c r="AT915" s="173" t="s">
        <v>269</v>
      </c>
      <c r="AU915" s="173" t="s">
        <v>90</v>
      </c>
      <c r="AV915" s="165" t="s">
        <v>90</v>
      </c>
      <c r="AW915" s="165" t="s">
        <v>32</v>
      </c>
      <c r="AX915" s="165" t="s">
        <v>83</v>
      </c>
      <c r="AY915" s="173" t="s">
        <v>148</v>
      </c>
    </row>
    <row r="916" spans="2:65" s="23" customFormat="1" ht="31.5" customHeight="1">
      <c r="B916" s="146"/>
      <c r="C916" s="147" t="s">
        <v>1376</v>
      </c>
      <c r="D916" s="147" t="s">
        <v>149</v>
      </c>
      <c r="E916" s="148" t="s">
        <v>1377</v>
      </c>
      <c r="F916" s="291" t="s">
        <v>1378</v>
      </c>
      <c r="G916" s="291"/>
      <c r="H916" s="291"/>
      <c r="I916" s="291"/>
      <c r="J916" s="149" t="s">
        <v>172</v>
      </c>
      <c r="K916" s="150">
        <v>121.2</v>
      </c>
      <c r="L916" s="292"/>
      <c r="M916" s="292"/>
      <c r="N916" s="292">
        <f>ROUND(L916*K916,2)</f>
        <v>0</v>
      </c>
      <c r="O916" s="292"/>
      <c r="P916" s="292"/>
      <c r="Q916" s="292"/>
      <c r="R916" s="151"/>
      <c r="T916" s="152"/>
      <c r="U916" s="34" t="s">
        <v>40</v>
      </c>
      <c r="V916" s="153">
        <v>1.345</v>
      </c>
      <c r="W916" s="153">
        <f>V916*K916</f>
        <v>163.014</v>
      </c>
      <c r="X916" s="153">
        <v>0.013877799999999997</v>
      </c>
      <c r="Y916" s="153">
        <f>X916*K916</f>
        <v>1.6819893599999998</v>
      </c>
      <c r="Z916" s="153">
        <v>0</v>
      </c>
      <c r="AA916" s="154">
        <f>Z916*K916</f>
        <v>0</v>
      </c>
      <c r="AR916" s="9" t="s">
        <v>337</v>
      </c>
      <c r="AT916" s="9" t="s">
        <v>149</v>
      </c>
      <c r="AU916" s="9" t="s">
        <v>90</v>
      </c>
      <c r="AY916" s="9" t="s">
        <v>148</v>
      </c>
      <c r="BE916" s="155">
        <f>IF(U916="základní",N916,0)</f>
        <v>0</v>
      </c>
      <c r="BF916" s="155">
        <f>IF(U916="snížená",N916,0)</f>
        <v>0</v>
      </c>
      <c r="BG916" s="155">
        <f>IF(U916="zákl. přenesená",N916,0)</f>
        <v>0</v>
      </c>
      <c r="BH916" s="155">
        <f>IF(U916="sníž. přenesená",N916,0)</f>
        <v>0</v>
      </c>
      <c r="BI916" s="155">
        <f>IF(U916="nulová",N916,0)</f>
        <v>0</v>
      </c>
      <c r="BJ916" s="9" t="s">
        <v>83</v>
      </c>
      <c r="BK916" s="155">
        <f>ROUND(L916*K916,2)</f>
        <v>0</v>
      </c>
      <c r="BL916" s="9" t="s">
        <v>337</v>
      </c>
      <c r="BM916" s="9" t="s">
        <v>1379</v>
      </c>
    </row>
    <row r="917" spans="2:51" s="157" customFormat="1" ht="22.5" customHeight="1">
      <c r="B917" s="158"/>
      <c r="C917" s="159"/>
      <c r="D917" s="159"/>
      <c r="E917" s="160"/>
      <c r="F917" s="295" t="s">
        <v>990</v>
      </c>
      <c r="G917" s="295"/>
      <c r="H917" s="295"/>
      <c r="I917" s="295"/>
      <c r="J917" s="159"/>
      <c r="K917" s="160"/>
      <c r="L917" s="159"/>
      <c r="M917" s="159"/>
      <c r="N917" s="159"/>
      <c r="O917" s="159"/>
      <c r="P917" s="159"/>
      <c r="Q917" s="159"/>
      <c r="R917" s="161"/>
      <c r="T917" s="162"/>
      <c r="U917" s="159"/>
      <c r="V917" s="159"/>
      <c r="W917" s="159"/>
      <c r="X917" s="159"/>
      <c r="Y917" s="159"/>
      <c r="Z917" s="159"/>
      <c r="AA917" s="163"/>
      <c r="AT917" s="164" t="s">
        <v>269</v>
      </c>
      <c r="AU917" s="164" t="s">
        <v>90</v>
      </c>
      <c r="AV917" s="157" t="s">
        <v>83</v>
      </c>
      <c r="AW917" s="157" t="s">
        <v>32</v>
      </c>
      <c r="AX917" s="157" t="s">
        <v>75</v>
      </c>
      <c r="AY917" s="164" t="s">
        <v>148</v>
      </c>
    </row>
    <row r="918" spans="2:51" s="165" customFormat="1" ht="22.5" customHeight="1">
      <c r="B918" s="166"/>
      <c r="C918" s="167"/>
      <c r="D918" s="167"/>
      <c r="E918" s="168"/>
      <c r="F918" s="296" t="s">
        <v>1380</v>
      </c>
      <c r="G918" s="296"/>
      <c r="H918" s="296"/>
      <c r="I918" s="296"/>
      <c r="J918" s="167"/>
      <c r="K918" s="169">
        <v>126.36</v>
      </c>
      <c r="L918" s="167"/>
      <c r="M918" s="167"/>
      <c r="N918" s="167"/>
      <c r="O918" s="167"/>
      <c r="P918" s="167"/>
      <c r="Q918" s="167"/>
      <c r="R918" s="170"/>
      <c r="T918" s="171"/>
      <c r="U918" s="167"/>
      <c r="V918" s="167"/>
      <c r="W918" s="167"/>
      <c r="X918" s="167"/>
      <c r="Y918" s="167"/>
      <c r="Z918" s="167"/>
      <c r="AA918" s="172"/>
      <c r="AT918" s="173" t="s">
        <v>269</v>
      </c>
      <c r="AU918" s="173" t="s">
        <v>90</v>
      </c>
      <c r="AV918" s="165" t="s">
        <v>90</v>
      </c>
      <c r="AW918" s="165" t="s">
        <v>32</v>
      </c>
      <c r="AX918" s="165" t="s">
        <v>75</v>
      </c>
      <c r="AY918" s="173" t="s">
        <v>148</v>
      </c>
    </row>
    <row r="919" spans="2:51" s="165" customFormat="1" ht="22.5" customHeight="1">
      <c r="B919" s="166"/>
      <c r="C919" s="167"/>
      <c r="D919" s="167"/>
      <c r="E919" s="168"/>
      <c r="F919" s="296" t="s">
        <v>1381</v>
      </c>
      <c r="G919" s="296"/>
      <c r="H919" s="296"/>
      <c r="I919" s="296"/>
      <c r="J919" s="167"/>
      <c r="K919" s="169">
        <v>-35.26</v>
      </c>
      <c r="L919" s="167"/>
      <c r="M919" s="167"/>
      <c r="N919" s="167"/>
      <c r="O919" s="167"/>
      <c r="P919" s="167"/>
      <c r="Q919" s="167"/>
      <c r="R919" s="170"/>
      <c r="T919" s="171"/>
      <c r="U919" s="167"/>
      <c r="V919" s="167"/>
      <c r="W919" s="167"/>
      <c r="X919" s="167"/>
      <c r="Y919" s="167"/>
      <c r="Z919" s="167"/>
      <c r="AA919" s="172"/>
      <c r="AT919" s="173" t="s">
        <v>269</v>
      </c>
      <c r="AU919" s="173" t="s">
        <v>90</v>
      </c>
      <c r="AV919" s="165" t="s">
        <v>90</v>
      </c>
      <c r="AW919" s="165" t="s">
        <v>32</v>
      </c>
      <c r="AX919" s="165" t="s">
        <v>75</v>
      </c>
      <c r="AY919" s="173" t="s">
        <v>148</v>
      </c>
    </row>
    <row r="920" spans="2:51" s="174" customFormat="1" ht="22.5" customHeight="1">
      <c r="B920" s="175"/>
      <c r="C920" s="176"/>
      <c r="D920" s="176"/>
      <c r="E920" s="177" t="s">
        <v>200</v>
      </c>
      <c r="F920" s="297" t="s">
        <v>277</v>
      </c>
      <c r="G920" s="297"/>
      <c r="H920" s="297"/>
      <c r="I920" s="297"/>
      <c r="J920" s="176"/>
      <c r="K920" s="178">
        <v>91.1</v>
      </c>
      <c r="L920" s="176"/>
      <c r="M920" s="176"/>
      <c r="N920" s="176"/>
      <c r="O920" s="176"/>
      <c r="P920" s="176"/>
      <c r="Q920" s="176"/>
      <c r="R920" s="179"/>
      <c r="T920" s="180"/>
      <c r="U920" s="176"/>
      <c r="V920" s="176"/>
      <c r="W920" s="176"/>
      <c r="X920" s="176"/>
      <c r="Y920" s="176"/>
      <c r="Z920" s="176"/>
      <c r="AA920" s="181"/>
      <c r="AT920" s="182" t="s">
        <v>269</v>
      </c>
      <c r="AU920" s="182" t="s">
        <v>90</v>
      </c>
      <c r="AV920" s="174" t="s">
        <v>156</v>
      </c>
      <c r="AW920" s="174" t="s">
        <v>32</v>
      </c>
      <c r="AX920" s="174" t="s">
        <v>75</v>
      </c>
      <c r="AY920" s="182" t="s">
        <v>148</v>
      </c>
    </row>
    <row r="921" spans="2:51" s="165" customFormat="1" ht="22.5" customHeight="1">
      <c r="B921" s="166"/>
      <c r="C921" s="167"/>
      <c r="D921" s="167"/>
      <c r="E921" s="168"/>
      <c r="F921" s="296" t="s">
        <v>1382</v>
      </c>
      <c r="G921" s="296"/>
      <c r="H921" s="296"/>
      <c r="I921" s="296"/>
      <c r="J921" s="167"/>
      <c r="K921" s="169">
        <v>30.1</v>
      </c>
      <c r="L921" s="167"/>
      <c r="M921" s="167"/>
      <c r="N921" s="167"/>
      <c r="O921" s="167"/>
      <c r="P921" s="167"/>
      <c r="Q921" s="167"/>
      <c r="R921" s="170"/>
      <c r="T921" s="171"/>
      <c r="U921" s="167"/>
      <c r="V921" s="167"/>
      <c r="W921" s="167"/>
      <c r="X921" s="167"/>
      <c r="Y921" s="167"/>
      <c r="Z921" s="167"/>
      <c r="AA921" s="172"/>
      <c r="AT921" s="173" t="s">
        <v>269</v>
      </c>
      <c r="AU921" s="173" t="s">
        <v>90</v>
      </c>
      <c r="AV921" s="165" t="s">
        <v>90</v>
      </c>
      <c r="AW921" s="165" t="s">
        <v>32</v>
      </c>
      <c r="AX921" s="165" t="s">
        <v>75</v>
      </c>
      <c r="AY921" s="173" t="s">
        <v>148</v>
      </c>
    </row>
    <row r="922" spans="2:51" s="174" customFormat="1" ht="22.5" customHeight="1">
      <c r="B922" s="175"/>
      <c r="C922" s="176"/>
      <c r="D922" s="176"/>
      <c r="E922" s="177" t="s">
        <v>197</v>
      </c>
      <c r="F922" s="297" t="s">
        <v>277</v>
      </c>
      <c r="G922" s="297"/>
      <c r="H922" s="297"/>
      <c r="I922" s="297"/>
      <c r="J922" s="176"/>
      <c r="K922" s="178">
        <v>30.1</v>
      </c>
      <c r="L922" s="176"/>
      <c r="M922" s="176"/>
      <c r="N922" s="176"/>
      <c r="O922" s="176"/>
      <c r="P922" s="176"/>
      <c r="Q922" s="176"/>
      <c r="R922" s="179"/>
      <c r="T922" s="180"/>
      <c r="U922" s="176"/>
      <c r="V922" s="176"/>
      <c r="W922" s="176"/>
      <c r="X922" s="176"/>
      <c r="Y922" s="176"/>
      <c r="Z922" s="176"/>
      <c r="AA922" s="181"/>
      <c r="AT922" s="182" t="s">
        <v>269</v>
      </c>
      <c r="AU922" s="182" t="s">
        <v>90</v>
      </c>
      <c r="AV922" s="174" t="s">
        <v>156</v>
      </c>
      <c r="AW922" s="174" t="s">
        <v>32</v>
      </c>
      <c r="AX922" s="174" t="s">
        <v>75</v>
      </c>
      <c r="AY922" s="182" t="s">
        <v>148</v>
      </c>
    </row>
    <row r="923" spans="2:51" s="183" customFormat="1" ht="22.5" customHeight="1">
      <c r="B923" s="184"/>
      <c r="C923" s="185"/>
      <c r="D923" s="185"/>
      <c r="E923" s="186" t="s">
        <v>210</v>
      </c>
      <c r="F923" s="299" t="s">
        <v>281</v>
      </c>
      <c r="G923" s="299"/>
      <c r="H923" s="299"/>
      <c r="I923" s="299"/>
      <c r="J923" s="185"/>
      <c r="K923" s="187">
        <v>121.2</v>
      </c>
      <c r="L923" s="185"/>
      <c r="M923" s="185"/>
      <c r="N923" s="185"/>
      <c r="O923" s="185"/>
      <c r="P923" s="185"/>
      <c r="Q923" s="185"/>
      <c r="R923" s="188"/>
      <c r="T923" s="189"/>
      <c r="U923" s="185"/>
      <c r="V923" s="185"/>
      <c r="W923" s="185"/>
      <c r="X923" s="185"/>
      <c r="Y923" s="185"/>
      <c r="Z923" s="185"/>
      <c r="AA923" s="190"/>
      <c r="AT923" s="191" t="s">
        <v>269</v>
      </c>
      <c r="AU923" s="191" t="s">
        <v>90</v>
      </c>
      <c r="AV923" s="183" t="s">
        <v>147</v>
      </c>
      <c r="AW923" s="183" t="s">
        <v>32</v>
      </c>
      <c r="AX923" s="183" t="s">
        <v>83</v>
      </c>
      <c r="AY923" s="191" t="s">
        <v>148</v>
      </c>
    </row>
    <row r="924" spans="2:65" s="23" customFormat="1" ht="22.5" customHeight="1">
      <c r="B924" s="146"/>
      <c r="C924" s="147" t="s">
        <v>1383</v>
      </c>
      <c r="D924" s="147" t="s">
        <v>149</v>
      </c>
      <c r="E924" s="148" t="s">
        <v>1384</v>
      </c>
      <c r="F924" s="291" t="s">
        <v>1385</v>
      </c>
      <c r="G924" s="291"/>
      <c r="H924" s="291"/>
      <c r="I924" s="291"/>
      <c r="J924" s="149" t="s">
        <v>451</v>
      </c>
      <c r="K924" s="150">
        <v>3.5</v>
      </c>
      <c r="L924" s="292"/>
      <c r="M924" s="292"/>
      <c r="N924" s="292">
        <f>ROUND(L924*K924,2)</f>
        <v>0</v>
      </c>
      <c r="O924" s="292"/>
      <c r="P924" s="292"/>
      <c r="Q924" s="292"/>
      <c r="R924" s="151"/>
      <c r="T924" s="152"/>
      <c r="U924" s="34" t="s">
        <v>40</v>
      </c>
      <c r="V924" s="153">
        <v>1.044</v>
      </c>
      <c r="W924" s="153">
        <f>V924*K924</f>
        <v>3.654</v>
      </c>
      <c r="X924" s="153">
        <v>0.0113</v>
      </c>
      <c r="Y924" s="153">
        <f>X924*K924</f>
        <v>0.039549999999999995</v>
      </c>
      <c r="Z924" s="153">
        <v>0</v>
      </c>
      <c r="AA924" s="154">
        <f>Z924*K924</f>
        <v>0</v>
      </c>
      <c r="AR924" s="9" t="s">
        <v>337</v>
      </c>
      <c r="AT924" s="9" t="s">
        <v>149</v>
      </c>
      <c r="AU924" s="9" t="s">
        <v>90</v>
      </c>
      <c r="AY924" s="9" t="s">
        <v>148</v>
      </c>
      <c r="BE924" s="155">
        <f>IF(U924="základní",N924,0)</f>
        <v>0</v>
      </c>
      <c r="BF924" s="155">
        <f>IF(U924="snížená",N924,0)</f>
        <v>0</v>
      </c>
      <c r="BG924" s="155">
        <f>IF(U924="zákl. přenesená",N924,0)</f>
        <v>0</v>
      </c>
      <c r="BH924" s="155">
        <f>IF(U924="sníž. přenesená",N924,0)</f>
        <v>0</v>
      </c>
      <c r="BI924" s="155">
        <f>IF(U924="nulová",N924,0)</f>
        <v>0</v>
      </c>
      <c r="BJ924" s="9" t="s">
        <v>83</v>
      </c>
      <c r="BK924" s="155">
        <f>ROUND(L924*K924,2)</f>
        <v>0</v>
      </c>
      <c r="BL924" s="9" t="s">
        <v>337</v>
      </c>
      <c r="BM924" s="9" t="s">
        <v>1386</v>
      </c>
    </row>
    <row r="925" spans="2:65" s="23" customFormat="1" ht="31.5" customHeight="1">
      <c r="B925" s="146"/>
      <c r="C925" s="147" t="s">
        <v>1387</v>
      </c>
      <c r="D925" s="147" t="s">
        <v>149</v>
      </c>
      <c r="E925" s="148" t="s">
        <v>1388</v>
      </c>
      <c r="F925" s="291" t="s">
        <v>1389</v>
      </c>
      <c r="G925" s="291"/>
      <c r="H925" s="291"/>
      <c r="I925" s="291"/>
      <c r="J925" s="149" t="s">
        <v>451</v>
      </c>
      <c r="K925" s="150">
        <v>17.6</v>
      </c>
      <c r="L925" s="292"/>
      <c r="M925" s="292"/>
      <c r="N925" s="292">
        <f>ROUND(L925*K925,2)</f>
        <v>0</v>
      </c>
      <c r="O925" s="292"/>
      <c r="P925" s="292"/>
      <c r="Q925" s="292"/>
      <c r="R925" s="151"/>
      <c r="T925" s="152"/>
      <c r="U925" s="34" t="s">
        <v>40</v>
      </c>
      <c r="V925" s="153">
        <v>0.8</v>
      </c>
      <c r="W925" s="153">
        <f>V925*K925</f>
        <v>14.080000000000002</v>
      </c>
      <c r="X925" s="153">
        <v>0.0048791</v>
      </c>
      <c r="Y925" s="153">
        <f>X925*K925</f>
        <v>0.08587216</v>
      </c>
      <c r="Z925" s="153">
        <v>0</v>
      </c>
      <c r="AA925" s="154">
        <f>Z925*K925</f>
        <v>0</v>
      </c>
      <c r="AR925" s="9" t="s">
        <v>337</v>
      </c>
      <c r="AT925" s="9" t="s">
        <v>149</v>
      </c>
      <c r="AU925" s="9" t="s">
        <v>90</v>
      </c>
      <c r="AY925" s="9" t="s">
        <v>148</v>
      </c>
      <c r="BE925" s="155">
        <f>IF(U925="základní",N925,0)</f>
        <v>0</v>
      </c>
      <c r="BF925" s="155">
        <f>IF(U925="snížená",N925,0)</f>
        <v>0</v>
      </c>
      <c r="BG925" s="155">
        <f>IF(U925="zákl. přenesená",N925,0)</f>
        <v>0</v>
      </c>
      <c r="BH925" s="155">
        <f>IF(U925="sníž. přenesená",N925,0)</f>
        <v>0</v>
      </c>
      <c r="BI925" s="155">
        <f>IF(U925="nulová",N925,0)</f>
        <v>0</v>
      </c>
      <c r="BJ925" s="9" t="s">
        <v>83</v>
      </c>
      <c r="BK925" s="155">
        <f>ROUND(L925*K925,2)</f>
        <v>0</v>
      </c>
      <c r="BL925" s="9" t="s">
        <v>337</v>
      </c>
      <c r="BM925" s="9" t="s">
        <v>1390</v>
      </c>
    </row>
    <row r="926" spans="2:51" s="165" customFormat="1" ht="22.5" customHeight="1">
      <c r="B926" s="166"/>
      <c r="C926" s="167"/>
      <c r="D926" s="167"/>
      <c r="E926" s="168"/>
      <c r="F926" s="300" t="s">
        <v>1391</v>
      </c>
      <c r="G926" s="300"/>
      <c r="H926" s="300"/>
      <c r="I926" s="300"/>
      <c r="J926" s="167"/>
      <c r="K926" s="169">
        <v>17.6</v>
      </c>
      <c r="L926" s="167"/>
      <c r="M926" s="167"/>
      <c r="N926" s="167"/>
      <c r="O926" s="167"/>
      <c r="P926" s="167"/>
      <c r="Q926" s="167"/>
      <c r="R926" s="170"/>
      <c r="T926" s="171"/>
      <c r="U926" s="167"/>
      <c r="V926" s="167"/>
      <c r="W926" s="167"/>
      <c r="X926" s="167"/>
      <c r="Y926" s="167"/>
      <c r="Z926" s="167"/>
      <c r="AA926" s="172"/>
      <c r="AT926" s="173" t="s">
        <v>269</v>
      </c>
      <c r="AU926" s="173" t="s">
        <v>90</v>
      </c>
      <c r="AV926" s="165" t="s">
        <v>90</v>
      </c>
      <c r="AW926" s="165" t="s">
        <v>32</v>
      </c>
      <c r="AX926" s="165" t="s">
        <v>83</v>
      </c>
      <c r="AY926" s="173" t="s">
        <v>148</v>
      </c>
    </row>
    <row r="927" spans="2:65" s="23" customFormat="1" ht="31.5" customHeight="1">
      <c r="B927" s="146"/>
      <c r="C927" s="147" t="s">
        <v>1392</v>
      </c>
      <c r="D927" s="147" t="s">
        <v>149</v>
      </c>
      <c r="E927" s="148" t="s">
        <v>1393</v>
      </c>
      <c r="F927" s="291" t="s">
        <v>1394</v>
      </c>
      <c r="G927" s="291"/>
      <c r="H927" s="291"/>
      <c r="I927" s="291"/>
      <c r="J927" s="149" t="s">
        <v>1024</v>
      </c>
      <c r="K927" s="150">
        <v>2449.323</v>
      </c>
      <c r="L927" s="292"/>
      <c r="M927" s="292"/>
      <c r="N927" s="292">
        <f>ROUND(L927*K927,2)</f>
        <v>0</v>
      </c>
      <c r="O927" s="292"/>
      <c r="P927" s="292"/>
      <c r="Q927" s="292"/>
      <c r="R927" s="151"/>
      <c r="T927" s="152"/>
      <c r="U927" s="34" t="s">
        <v>40</v>
      </c>
      <c r="V927" s="153">
        <v>0</v>
      </c>
      <c r="W927" s="153">
        <f>V927*K927</f>
        <v>0</v>
      </c>
      <c r="X927" s="153">
        <v>0</v>
      </c>
      <c r="Y927" s="153">
        <f>X927*K927</f>
        <v>0</v>
      </c>
      <c r="Z927" s="153">
        <v>0</v>
      </c>
      <c r="AA927" s="154">
        <f>Z927*K927</f>
        <v>0</v>
      </c>
      <c r="AR927" s="9" t="s">
        <v>337</v>
      </c>
      <c r="AT927" s="9" t="s">
        <v>149</v>
      </c>
      <c r="AU927" s="9" t="s">
        <v>90</v>
      </c>
      <c r="AY927" s="9" t="s">
        <v>148</v>
      </c>
      <c r="BE927" s="155">
        <f>IF(U927="základní",N927,0)</f>
        <v>0</v>
      </c>
      <c r="BF927" s="155">
        <f>IF(U927="snížená",N927,0)</f>
        <v>0</v>
      </c>
      <c r="BG927" s="155">
        <f>IF(U927="zákl. přenesená",N927,0)</f>
        <v>0</v>
      </c>
      <c r="BH927" s="155">
        <f>IF(U927="sníž. přenesená",N927,0)</f>
        <v>0</v>
      </c>
      <c r="BI927" s="155">
        <f>IF(U927="nulová",N927,0)</f>
        <v>0</v>
      </c>
      <c r="BJ927" s="9" t="s">
        <v>83</v>
      </c>
      <c r="BK927" s="155">
        <f>ROUND(L927*K927,2)</f>
        <v>0</v>
      </c>
      <c r="BL927" s="9" t="s">
        <v>337</v>
      </c>
      <c r="BM927" s="9" t="s">
        <v>1395</v>
      </c>
    </row>
    <row r="928" spans="2:63" s="134" customFormat="1" ht="29.25" customHeight="1">
      <c r="B928" s="135"/>
      <c r="C928" s="136"/>
      <c r="D928" s="145" t="s">
        <v>238</v>
      </c>
      <c r="E928" s="145"/>
      <c r="F928" s="145"/>
      <c r="G928" s="145"/>
      <c r="H928" s="145"/>
      <c r="I928" s="145"/>
      <c r="J928" s="145"/>
      <c r="K928" s="145"/>
      <c r="L928" s="145"/>
      <c r="M928" s="145"/>
      <c r="N928" s="301">
        <f>BK928</f>
        <v>0</v>
      </c>
      <c r="O928" s="301"/>
      <c r="P928" s="301"/>
      <c r="Q928" s="301"/>
      <c r="R928" s="138"/>
      <c r="T928" s="139"/>
      <c r="U928" s="136"/>
      <c r="V928" s="136"/>
      <c r="W928" s="140">
        <f>SUM(W929:W1004)</f>
        <v>33.56185</v>
      </c>
      <c r="X928" s="136"/>
      <c r="Y928" s="140">
        <f>SUM(Y929:Y1004)</f>
        <v>0.1392515</v>
      </c>
      <c r="Z928" s="136"/>
      <c r="AA928" s="141">
        <f>SUM(AA929:AA1004)</f>
        <v>0</v>
      </c>
      <c r="AR928" s="142" t="s">
        <v>90</v>
      </c>
      <c r="AT928" s="143" t="s">
        <v>74</v>
      </c>
      <c r="AU928" s="143" t="s">
        <v>83</v>
      </c>
      <c r="AY928" s="142" t="s">
        <v>148</v>
      </c>
      <c r="BK928" s="144">
        <f>SUM(BK929:BK1004)</f>
        <v>0</v>
      </c>
    </row>
    <row r="929" spans="2:65" s="23" customFormat="1" ht="44.25" customHeight="1">
      <c r="B929" s="146"/>
      <c r="C929" s="147" t="s">
        <v>1396</v>
      </c>
      <c r="D929" s="147" t="s">
        <v>149</v>
      </c>
      <c r="E929" s="148" t="s">
        <v>1397</v>
      </c>
      <c r="F929" s="291" t="s">
        <v>1398</v>
      </c>
      <c r="G929" s="291"/>
      <c r="H929" s="291"/>
      <c r="I929" s="291"/>
      <c r="J929" s="149" t="s">
        <v>451</v>
      </c>
      <c r="K929" s="150">
        <v>22.75</v>
      </c>
      <c r="L929" s="292"/>
      <c r="M929" s="292"/>
      <c r="N929" s="292">
        <f>ROUND(L929*K929,2)</f>
        <v>0</v>
      </c>
      <c r="O929" s="292"/>
      <c r="P929" s="292"/>
      <c r="Q929" s="292"/>
      <c r="R929" s="151"/>
      <c r="T929" s="152"/>
      <c r="U929" s="34" t="s">
        <v>40</v>
      </c>
      <c r="V929" s="153">
        <v>0</v>
      </c>
      <c r="W929" s="153">
        <f>V929*K929</f>
        <v>0</v>
      </c>
      <c r="X929" s="153">
        <v>0</v>
      </c>
      <c r="Y929" s="153">
        <f>X929*K929</f>
        <v>0</v>
      </c>
      <c r="Z929" s="153">
        <v>0</v>
      </c>
      <c r="AA929" s="154">
        <f>Z929*K929</f>
        <v>0</v>
      </c>
      <c r="AR929" s="9" t="s">
        <v>337</v>
      </c>
      <c r="AT929" s="9" t="s">
        <v>149</v>
      </c>
      <c r="AU929" s="9" t="s">
        <v>90</v>
      </c>
      <c r="AY929" s="9" t="s">
        <v>148</v>
      </c>
      <c r="BE929" s="155">
        <f>IF(U929="základní",N929,0)</f>
        <v>0</v>
      </c>
      <c r="BF929" s="155">
        <f>IF(U929="snížená",N929,0)</f>
        <v>0</v>
      </c>
      <c r="BG929" s="155">
        <f>IF(U929="zákl. přenesená",N929,0)</f>
        <v>0</v>
      </c>
      <c r="BH929" s="155">
        <f>IF(U929="sníž. přenesená",N929,0)</f>
        <v>0</v>
      </c>
      <c r="BI929" s="155">
        <f>IF(U929="nulová",N929,0)</f>
        <v>0</v>
      </c>
      <c r="BJ929" s="9" t="s">
        <v>83</v>
      </c>
      <c r="BK929" s="155">
        <f>ROUND(L929*K929,2)</f>
        <v>0</v>
      </c>
      <c r="BL929" s="9" t="s">
        <v>337</v>
      </c>
      <c r="BM929" s="9" t="s">
        <v>1399</v>
      </c>
    </row>
    <row r="930" spans="2:47" s="23" customFormat="1" ht="42" customHeight="1">
      <c r="B930" s="24"/>
      <c r="C930" s="25"/>
      <c r="D930" s="25"/>
      <c r="E930" s="25"/>
      <c r="F930" s="294" t="s">
        <v>1400</v>
      </c>
      <c r="G930" s="294"/>
      <c r="H930" s="294"/>
      <c r="I930" s="294"/>
      <c r="J930" s="25"/>
      <c r="K930" s="25"/>
      <c r="L930" s="25"/>
      <c r="M930" s="25"/>
      <c r="N930" s="25"/>
      <c r="O930" s="25"/>
      <c r="P930" s="25"/>
      <c r="Q930" s="25"/>
      <c r="R930" s="26"/>
      <c r="T930" s="196"/>
      <c r="U930" s="25"/>
      <c r="V930" s="25"/>
      <c r="W930" s="25"/>
      <c r="X930" s="25"/>
      <c r="Y930" s="25"/>
      <c r="Z930" s="25"/>
      <c r="AA930" s="66"/>
      <c r="AT930" s="9" t="s">
        <v>169</v>
      </c>
      <c r="AU930" s="9" t="s">
        <v>90</v>
      </c>
    </row>
    <row r="931" spans="2:51" s="165" customFormat="1" ht="22.5" customHeight="1">
      <c r="B931" s="166"/>
      <c r="C931" s="167"/>
      <c r="D931" s="167"/>
      <c r="E931" s="168"/>
      <c r="F931" s="296" t="s">
        <v>1401</v>
      </c>
      <c r="G931" s="296"/>
      <c r="H931" s="296"/>
      <c r="I931" s="296"/>
      <c r="J931" s="167"/>
      <c r="K931" s="169">
        <v>2.55</v>
      </c>
      <c r="L931" s="167"/>
      <c r="M931" s="167"/>
      <c r="N931" s="167"/>
      <c r="O931" s="167"/>
      <c r="P931" s="167"/>
      <c r="Q931" s="167"/>
      <c r="R931" s="170"/>
      <c r="T931" s="171"/>
      <c r="U931" s="167"/>
      <c r="V931" s="167"/>
      <c r="W931" s="167"/>
      <c r="X931" s="167"/>
      <c r="Y931" s="167"/>
      <c r="Z931" s="167"/>
      <c r="AA931" s="172"/>
      <c r="AT931" s="173" t="s">
        <v>269</v>
      </c>
      <c r="AU931" s="173" t="s">
        <v>90</v>
      </c>
      <c r="AV931" s="165" t="s">
        <v>90</v>
      </c>
      <c r="AW931" s="165" t="s">
        <v>32</v>
      </c>
      <c r="AX931" s="165" t="s">
        <v>75</v>
      </c>
      <c r="AY931" s="173" t="s">
        <v>148</v>
      </c>
    </row>
    <row r="932" spans="2:51" s="165" customFormat="1" ht="22.5" customHeight="1">
      <c r="B932" s="166"/>
      <c r="C932" s="167"/>
      <c r="D932" s="167"/>
      <c r="E932" s="168"/>
      <c r="F932" s="296" t="s">
        <v>1402</v>
      </c>
      <c r="G932" s="296"/>
      <c r="H932" s="296"/>
      <c r="I932" s="296"/>
      <c r="J932" s="167"/>
      <c r="K932" s="169">
        <v>2.3</v>
      </c>
      <c r="L932" s="167"/>
      <c r="M932" s="167"/>
      <c r="N932" s="167"/>
      <c r="O932" s="167"/>
      <c r="P932" s="167"/>
      <c r="Q932" s="167"/>
      <c r="R932" s="170"/>
      <c r="T932" s="171"/>
      <c r="U932" s="167"/>
      <c r="V932" s="167"/>
      <c r="W932" s="167"/>
      <c r="X932" s="167"/>
      <c r="Y932" s="167"/>
      <c r="Z932" s="167"/>
      <c r="AA932" s="172"/>
      <c r="AT932" s="173" t="s">
        <v>269</v>
      </c>
      <c r="AU932" s="173" t="s">
        <v>90</v>
      </c>
      <c r="AV932" s="165" t="s">
        <v>90</v>
      </c>
      <c r="AW932" s="165" t="s">
        <v>32</v>
      </c>
      <c r="AX932" s="165" t="s">
        <v>75</v>
      </c>
      <c r="AY932" s="173" t="s">
        <v>148</v>
      </c>
    </row>
    <row r="933" spans="2:51" s="165" customFormat="1" ht="22.5" customHeight="1">
      <c r="B933" s="166"/>
      <c r="C933" s="167"/>
      <c r="D933" s="167"/>
      <c r="E933" s="168"/>
      <c r="F933" s="296" t="s">
        <v>1403</v>
      </c>
      <c r="G933" s="296"/>
      <c r="H933" s="296"/>
      <c r="I933" s="296"/>
      <c r="J933" s="167"/>
      <c r="K933" s="169">
        <v>1.3</v>
      </c>
      <c r="L933" s="167"/>
      <c r="M933" s="167"/>
      <c r="N933" s="167"/>
      <c r="O933" s="167"/>
      <c r="P933" s="167"/>
      <c r="Q933" s="167"/>
      <c r="R933" s="170"/>
      <c r="T933" s="171"/>
      <c r="U933" s="167"/>
      <c r="V933" s="167"/>
      <c r="W933" s="167"/>
      <c r="X933" s="167"/>
      <c r="Y933" s="167"/>
      <c r="Z933" s="167"/>
      <c r="AA933" s="172"/>
      <c r="AT933" s="173" t="s">
        <v>269</v>
      </c>
      <c r="AU933" s="173" t="s">
        <v>90</v>
      </c>
      <c r="AV933" s="165" t="s">
        <v>90</v>
      </c>
      <c r="AW933" s="165" t="s">
        <v>32</v>
      </c>
      <c r="AX933" s="165" t="s">
        <v>75</v>
      </c>
      <c r="AY933" s="173" t="s">
        <v>148</v>
      </c>
    </row>
    <row r="934" spans="2:51" s="165" customFormat="1" ht="22.5" customHeight="1">
      <c r="B934" s="166"/>
      <c r="C934" s="167"/>
      <c r="D934" s="167"/>
      <c r="E934" s="168"/>
      <c r="F934" s="296" t="s">
        <v>1404</v>
      </c>
      <c r="G934" s="296"/>
      <c r="H934" s="296"/>
      <c r="I934" s="296"/>
      <c r="J934" s="167"/>
      <c r="K934" s="169">
        <v>1.2</v>
      </c>
      <c r="L934" s="167"/>
      <c r="M934" s="167"/>
      <c r="N934" s="167"/>
      <c r="O934" s="167"/>
      <c r="P934" s="167"/>
      <c r="Q934" s="167"/>
      <c r="R934" s="170"/>
      <c r="T934" s="171"/>
      <c r="U934" s="167"/>
      <c r="V934" s="167"/>
      <c r="W934" s="167"/>
      <c r="X934" s="167"/>
      <c r="Y934" s="167"/>
      <c r="Z934" s="167"/>
      <c r="AA934" s="172"/>
      <c r="AT934" s="173" t="s">
        <v>269</v>
      </c>
      <c r="AU934" s="173" t="s">
        <v>90</v>
      </c>
      <c r="AV934" s="165" t="s">
        <v>90</v>
      </c>
      <c r="AW934" s="165" t="s">
        <v>32</v>
      </c>
      <c r="AX934" s="165" t="s">
        <v>75</v>
      </c>
      <c r="AY934" s="173" t="s">
        <v>148</v>
      </c>
    </row>
    <row r="935" spans="2:51" s="165" customFormat="1" ht="22.5" customHeight="1">
      <c r="B935" s="166"/>
      <c r="C935" s="167"/>
      <c r="D935" s="167"/>
      <c r="E935" s="168"/>
      <c r="F935" s="296" t="s">
        <v>1405</v>
      </c>
      <c r="G935" s="296"/>
      <c r="H935" s="296"/>
      <c r="I935" s="296"/>
      <c r="J935" s="167"/>
      <c r="K935" s="169">
        <v>3.5</v>
      </c>
      <c r="L935" s="167"/>
      <c r="M935" s="167"/>
      <c r="N935" s="167"/>
      <c r="O935" s="167"/>
      <c r="P935" s="167"/>
      <c r="Q935" s="167"/>
      <c r="R935" s="170"/>
      <c r="T935" s="171"/>
      <c r="U935" s="167"/>
      <c r="V935" s="167"/>
      <c r="W935" s="167"/>
      <c r="X935" s="167"/>
      <c r="Y935" s="167"/>
      <c r="Z935" s="167"/>
      <c r="AA935" s="172"/>
      <c r="AT935" s="173" t="s">
        <v>269</v>
      </c>
      <c r="AU935" s="173" t="s">
        <v>90</v>
      </c>
      <c r="AV935" s="165" t="s">
        <v>90</v>
      </c>
      <c r="AW935" s="165" t="s">
        <v>32</v>
      </c>
      <c r="AX935" s="165" t="s">
        <v>75</v>
      </c>
      <c r="AY935" s="173" t="s">
        <v>148</v>
      </c>
    </row>
    <row r="936" spans="2:51" s="165" customFormat="1" ht="22.5" customHeight="1">
      <c r="B936" s="166"/>
      <c r="C936" s="167"/>
      <c r="D936" s="167"/>
      <c r="E936" s="168"/>
      <c r="F936" s="296" t="s">
        <v>1406</v>
      </c>
      <c r="G936" s="296"/>
      <c r="H936" s="296"/>
      <c r="I936" s="296"/>
      <c r="J936" s="167"/>
      <c r="K936" s="169">
        <v>5.55</v>
      </c>
      <c r="L936" s="167"/>
      <c r="M936" s="167"/>
      <c r="N936" s="167"/>
      <c r="O936" s="167"/>
      <c r="P936" s="167"/>
      <c r="Q936" s="167"/>
      <c r="R936" s="170"/>
      <c r="T936" s="171"/>
      <c r="U936" s="167"/>
      <c r="V936" s="167"/>
      <c r="W936" s="167"/>
      <c r="X936" s="167"/>
      <c r="Y936" s="167"/>
      <c r="Z936" s="167"/>
      <c r="AA936" s="172"/>
      <c r="AT936" s="173" t="s">
        <v>269</v>
      </c>
      <c r="AU936" s="173" t="s">
        <v>90</v>
      </c>
      <c r="AV936" s="165" t="s">
        <v>90</v>
      </c>
      <c r="AW936" s="165" t="s">
        <v>32</v>
      </c>
      <c r="AX936" s="165" t="s">
        <v>75</v>
      </c>
      <c r="AY936" s="173" t="s">
        <v>148</v>
      </c>
    </row>
    <row r="937" spans="2:51" s="165" customFormat="1" ht="22.5" customHeight="1">
      <c r="B937" s="166"/>
      <c r="C937" s="167"/>
      <c r="D937" s="167"/>
      <c r="E937" s="168"/>
      <c r="F937" s="296" t="s">
        <v>1407</v>
      </c>
      <c r="G937" s="296"/>
      <c r="H937" s="296"/>
      <c r="I937" s="296"/>
      <c r="J937" s="167"/>
      <c r="K937" s="169">
        <v>0.95</v>
      </c>
      <c r="L937" s="167"/>
      <c r="M937" s="167"/>
      <c r="N937" s="167"/>
      <c r="O937" s="167"/>
      <c r="P937" s="167"/>
      <c r="Q937" s="167"/>
      <c r="R937" s="170"/>
      <c r="T937" s="171"/>
      <c r="U937" s="167"/>
      <c r="V937" s="167"/>
      <c r="W937" s="167"/>
      <c r="X937" s="167"/>
      <c r="Y937" s="167"/>
      <c r="Z937" s="167"/>
      <c r="AA937" s="172"/>
      <c r="AT937" s="173" t="s">
        <v>269</v>
      </c>
      <c r="AU937" s="173" t="s">
        <v>90</v>
      </c>
      <c r="AV937" s="165" t="s">
        <v>90</v>
      </c>
      <c r="AW937" s="165" t="s">
        <v>32</v>
      </c>
      <c r="AX937" s="165" t="s">
        <v>75</v>
      </c>
      <c r="AY937" s="173" t="s">
        <v>148</v>
      </c>
    </row>
    <row r="938" spans="2:51" s="165" customFormat="1" ht="22.5" customHeight="1">
      <c r="B938" s="166"/>
      <c r="C938" s="167"/>
      <c r="D938" s="167"/>
      <c r="E938" s="168"/>
      <c r="F938" s="296" t="s">
        <v>1408</v>
      </c>
      <c r="G938" s="296"/>
      <c r="H938" s="296"/>
      <c r="I938" s="296"/>
      <c r="J938" s="167"/>
      <c r="K938" s="169">
        <v>3.62</v>
      </c>
      <c r="L938" s="167"/>
      <c r="M938" s="167"/>
      <c r="N938" s="167"/>
      <c r="O938" s="167"/>
      <c r="P938" s="167"/>
      <c r="Q938" s="167"/>
      <c r="R938" s="170"/>
      <c r="T938" s="171"/>
      <c r="U938" s="167"/>
      <c r="V938" s="167"/>
      <c r="W938" s="167"/>
      <c r="X938" s="167"/>
      <c r="Y938" s="167"/>
      <c r="Z938" s="167"/>
      <c r="AA938" s="172"/>
      <c r="AT938" s="173" t="s">
        <v>269</v>
      </c>
      <c r="AU938" s="173" t="s">
        <v>90</v>
      </c>
      <c r="AV938" s="165" t="s">
        <v>90</v>
      </c>
      <c r="AW938" s="165" t="s">
        <v>32</v>
      </c>
      <c r="AX938" s="165" t="s">
        <v>75</v>
      </c>
      <c r="AY938" s="173" t="s">
        <v>148</v>
      </c>
    </row>
    <row r="939" spans="2:51" s="165" customFormat="1" ht="22.5" customHeight="1">
      <c r="B939" s="166"/>
      <c r="C939" s="167"/>
      <c r="D939" s="167"/>
      <c r="E939" s="168"/>
      <c r="F939" s="296" t="s">
        <v>1409</v>
      </c>
      <c r="G939" s="296"/>
      <c r="H939" s="296"/>
      <c r="I939" s="296"/>
      <c r="J939" s="167"/>
      <c r="K939" s="169">
        <v>1.78</v>
      </c>
      <c r="L939" s="167"/>
      <c r="M939" s="167"/>
      <c r="N939" s="167"/>
      <c r="O939" s="167"/>
      <c r="P939" s="167"/>
      <c r="Q939" s="167"/>
      <c r="R939" s="170"/>
      <c r="T939" s="171"/>
      <c r="U939" s="167"/>
      <c r="V939" s="167"/>
      <c r="W939" s="167"/>
      <c r="X939" s="167"/>
      <c r="Y939" s="167"/>
      <c r="Z939" s="167"/>
      <c r="AA939" s="172"/>
      <c r="AT939" s="173" t="s">
        <v>269</v>
      </c>
      <c r="AU939" s="173" t="s">
        <v>90</v>
      </c>
      <c r="AV939" s="165" t="s">
        <v>90</v>
      </c>
      <c r="AW939" s="165" t="s">
        <v>32</v>
      </c>
      <c r="AX939" s="165" t="s">
        <v>75</v>
      </c>
      <c r="AY939" s="173" t="s">
        <v>148</v>
      </c>
    </row>
    <row r="940" spans="2:51" s="183" customFormat="1" ht="22.5" customHeight="1">
      <c r="B940" s="184"/>
      <c r="C940" s="185"/>
      <c r="D940" s="185"/>
      <c r="E940" s="186"/>
      <c r="F940" s="299" t="s">
        <v>281</v>
      </c>
      <c r="G940" s="299"/>
      <c r="H940" s="299"/>
      <c r="I940" s="299"/>
      <c r="J940" s="185"/>
      <c r="K940" s="187">
        <v>22.75</v>
      </c>
      <c r="L940" s="185"/>
      <c r="M940" s="185"/>
      <c r="N940" s="185"/>
      <c r="O940" s="185"/>
      <c r="P940" s="185"/>
      <c r="Q940" s="185"/>
      <c r="R940" s="188"/>
      <c r="T940" s="189"/>
      <c r="U940" s="185"/>
      <c r="V940" s="185"/>
      <c r="W940" s="185"/>
      <c r="X940" s="185"/>
      <c r="Y940" s="185"/>
      <c r="Z940" s="185"/>
      <c r="AA940" s="190"/>
      <c r="AT940" s="191" t="s">
        <v>269</v>
      </c>
      <c r="AU940" s="191" t="s">
        <v>90</v>
      </c>
      <c r="AV940" s="183" t="s">
        <v>147</v>
      </c>
      <c r="AW940" s="183" t="s">
        <v>32</v>
      </c>
      <c r="AX940" s="183" t="s">
        <v>83</v>
      </c>
      <c r="AY940" s="191" t="s">
        <v>148</v>
      </c>
    </row>
    <row r="941" spans="2:65" s="23" customFormat="1" ht="44.25" customHeight="1">
      <c r="B941" s="146"/>
      <c r="C941" s="147" t="s">
        <v>1410</v>
      </c>
      <c r="D941" s="147" t="s">
        <v>149</v>
      </c>
      <c r="E941" s="148" t="s">
        <v>1411</v>
      </c>
      <c r="F941" s="291" t="s">
        <v>1412</v>
      </c>
      <c r="G941" s="291"/>
      <c r="H941" s="291"/>
      <c r="I941" s="291"/>
      <c r="J941" s="149" t="s">
        <v>451</v>
      </c>
      <c r="K941" s="150">
        <v>4.73</v>
      </c>
      <c r="L941" s="292"/>
      <c r="M941" s="292"/>
      <c r="N941" s="292">
        <f>ROUND(L941*K941,2)</f>
        <v>0</v>
      </c>
      <c r="O941" s="292"/>
      <c r="P941" s="292"/>
      <c r="Q941" s="292"/>
      <c r="R941" s="151"/>
      <c r="T941" s="152"/>
      <c r="U941" s="34" t="s">
        <v>40</v>
      </c>
      <c r="V941" s="153">
        <v>0</v>
      </c>
      <c r="W941" s="153">
        <f>V941*K941</f>
        <v>0</v>
      </c>
      <c r="X941" s="153">
        <v>0</v>
      </c>
      <c r="Y941" s="153">
        <f>X941*K941</f>
        <v>0</v>
      </c>
      <c r="Z941" s="153">
        <v>0</v>
      </c>
      <c r="AA941" s="154">
        <f>Z941*K941</f>
        <v>0</v>
      </c>
      <c r="AR941" s="9" t="s">
        <v>337</v>
      </c>
      <c r="AT941" s="9" t="s">
        <v>149</v>
      </c>
      <c r="AU941" s="9" t="s">
        <v>90</v>
      </c>
      <c r="AY941" s="9" t="s">
        <v>148</v>
      </c>
      <c r="BE941" s="155">
        <f>IF(U941="základní",N941,0)</f>
        <v>0</v>
      </c>
      <c r="BF941" s="155">
        <f>IF(U941="snížená",N941,0)</f>
        <v>0</v>
      </c>
      <c r="BG941" s="155">
        <f>IF(U941="zákl. přenesená",N941,0)</f>
        <v>0</v>
      </c>
      <c r="BH941" s="155">
        <f>IF(U941="sníž. přenesená",N941,0)</f>
        <v>0</v>
      </c>
      <c r="BI941" s="155">
        <f>IF(U941="nulová",N941,0)</f>
        <v>0</v>
      </c>
      <c r="BJ941" s="9" t="s">
        <v>83</v>
      </c>
      <c r="BK941" s="155">
        <f>ROUND(L941*K941,2)</f>
        <v>0</v>
      </c>
      <c r="BL941" s="9" t="s">
        <v>337</v>
      </c>
      <c r="BM941" s="9" t="s">
        <v>1413</v>
      </c>
    </row>
    <row r="942" spans="2:47" s="23" customFormat="1" ht="42" customHeight="1">
      <c r="B942" s="24"/>
      <c r="C942" s="25"/>
      <c r="D942" s="25"/>
      <c r="E942" s="25"/>
      <c r="F942" s="294" t="s">
        <v>1400</v>
      </c>
      <c r="G942" s="294"/>
      <c r="H942" s="294"/>
      <c r="I942" s="294"/>
      <c r="J942" s="25"/>
      <c r="K942" s="25"/>
      <c r="L942" s="25"/>
      <c r="M942" s="25"/>
      <c r="N942" s="25"/>
      <c r="O942" s="25"/>
      <c r="P942" s="25"/>
      <c r="Q942" s="25"/>
      <c r="R942" s="26"/>
      <c r="T942" s="196"/>
      <c r="U942" s="25"/>
      <c r="V942" s="25"/>
      <c r="W942" s="25"/>
      <c r="X942" s="25"/>
      <c r="Y942" s="25"/>
      <c r="Z942" s="25"/>
      <c r="AA942" s="66"/>
      <c r="AT942" s="9" t="s">
        <v>169</v>
      </c>
      <c r="AU942" s="9" t="s">
        <v>90</v>
      </c>
    </row>
    <row r="943" spans="2:51" s="165" customFormat="1" ht="22.5" customHeight="1">
      <c r="B943" s="166"/>
      <c r="C943" s="167"/>
      <c r="D943" s="167"/>
      <c r="E943" s="168"/>
      <c r="F943" s="296" t="s">
        <v>1414</v>
      </c>
      <c r="G943" s="296"/>
      <c r="H943" s="296"/>
      <c r="I943" s="296"/>
      <c r="J943" s="167"/>
      <c r="K943" s="169">
        <v>0.69</v>
      </c>
      <c r="L943" s="167"/>
      <c r="M943" s="167"/>
      <c r="N943" s="167"/>
      <c r="O943" s="167"/>
      <c r="P943" s="167"/>
      <c r="Q943" s="167"/>
      <c r="R943" s="170"/>
      <c r="T943" s="171"/>
      <c r="U943" s="167"/>
      <c r="V943" s="167"/>
      <c r="W943" s="167"/>
      <c r="X943" s="167"/>
      <c r="Y943" s="167"/>
      <c r="Z943" s="167"/>
      <c r="AA943" s="172"/>
      <c r="AT943" s="173" t="s">
        <v>269</v>
      </c>
      <c r="AU943" s="173" t="s">
        <v>90</v>
      </c>
      <c r="AV943" s="165" t="s">
        <v>90</v>
      </c>
      <c r="AW943" s="165" t="s">
        <v>32</v>
      </c>
      <c r="AX943" s="165" t="s">
        <v>75</v>
      </c>
      <c r="AY943" s="173" t="s">
        <v>148</v>
      </c>
    </row>
    <row r="944" spans="2:51" s="165" customFormat="1" ht="22.5" customHeight="1">
      <c r="B944" s="166"/>
      <c r="C944" s="167"/>
      <c r="D944" s="167"/>
      <c r="E944" s="168"/>
      <c r="F944" s="296" t="s">
        <v>1415</v>
      </c>
      <c r="G944" s="296"/>
      <c r="H944" s="296"/>
      <c r="I944" s="296"/>
      <c r="J944" s="167"/>
      <c r="K944" s="169">
        <v>4.04</v>
      </c>
      <c r="L944" s="167"/>
      <c r="M944" s="167"/>
      <c r="N944" s="167"/>
      <c r="O944" s="167"/>
      <c r="P944" s="167"/>
      <c r="Q944" s="167"/>
      <c r="R944" s="170"/>
      <c r="T944" s="171"/>
      <c r="U944" s="167"/>
      <c r="V944" s="167"/>
      <c r="W944" s="167"/>
      <c r="X944" s="167"/>
      <c r="Y944" s="167"/>
      <c r="Z944" s="167"/>
      <c r="AA944" s="172"/>
      <c r="AT944" s="173" t="s">
        <v>269</v>
      </c>
      <c r="AU944" s="173" t="s">
        <v>90</v>
      </c>
      <c r="AV944" s="165" t="s">
        <v>90</v>
      </c>
      <c r="AW944" s="165" t="s">
        <v>32</v>
      </c>
      <c r="AX944" s="165" t="s">
        <v>75</v>
      </c>
      <c r="AY944" s="173" t="s">
        <v>148</v>
      </c>
    </row>
    <row r="945" spans="2:51" s="183" customFormat="1" ht="22.5" customHeight="1">
      <c r="B945" s="184"/>
      <c r="C945" s="185"/>
      <c r="D945" s="185"/>
      <c r="E945" s="186"/>
      <c r="F945" s="299" t="s">
        <v>281</v>
      </c>
      <c r="G945" s="299"/>
      <c r="H945" s="299"/>
      <c r="I945" s="299"/>
      <c r="J945" s="185"/>
      <c r="K945" s="187">
        <v>4.73</v>
      </c>
      <c r="L945" s="185"/>
      <c r="M945" s="185"/>
      <c r="N945" s="185"/>
      <c r="O945" s="185"/>
      <c r="P945" s="185"/>
      <c r="Q945" s="185"/>
      <c r="R945" s="188"/>
      <c r="T945" s="189"/>
      <c r="U945" s="185"/>
      <c r="V945" s="185"/>
      <c r="W945" s="185"/>
      <c r="X945" s="185"/>
      <c r="Y945" s="185"/>
      <c r="Z945" s="185"/>
      <c r="AA945" s="190"/>
      <c r="AT945" s="191" t="s">
        <v>269</v>
      </c>
      <c r="AU945" s="191" t="s">
        <v>90</v>
      </c>
      <c r="AV945" s="183" t="s">
        <v>147</v>
      </c>
      <c r="AW945" s="183" t="s">
        <v>32</v>
      </c>
      <c r="AX945" s="183" t="s">
        <v>83</v>
      </c>
      <c r="AY945" s="191" t="s">
        <v>148</v>
      </c>
    </row>
    <row r="946" spans="2:65" s="23" customFormat="1" ht="44.25" customHeight="1">
      <c r="B946" s="146"/>
      <c r="C946" s="147" t="s">
        <v>1416</v>
      </c>
      <c r="D946" s="147" t="s">
        <v>149</v>
      </c>
      <c r="E946" s="148" t="s">
        <v>1417</v>
      </c>
      <c r="F946" s="291" t="s">
        <v>1418</v>
      </c>
      <c r="G946" s="291"/>
      <c r="H946" s="291"/>
      <c r="I946" s="291"/>
      <c r="J946" s="149" t="s">
        <v>451</v>
      </c>
      <c r="K946" s="150">
        <v>8.75</v>
      </c>
      <c r="L946" s="292"/>
      <c r="M946" s="292"/>
      <c r="N946" s="292">
        <f>ROUND(L946*K946,2)</f>
        <v>0</v>
      </c>
      <c r="O946" s="292"/>
      <c r="P946" s="292"/>
      <c r="Q946" s="292"/>
      <c r="R946" s="151"/>
      <c r="T946" s="152"/>
      <c r="U946" s="34" t="s">
        <v>40</v>
      </c>
      <c r="V946" s="153">
        <v>0</v>
      </c>
      <c r="W946" s="153">
        <f>V946*K946</f>
        <v>0</v>
      </c>
      <c r="X946" s="153">
        <v>0</v>
      </c>
      <c r="Y946" s="153">
        <f>X946*K946</f>
        <v>0</v>
      </c>
      <c r="Z946" s="153">
        <v>0</v>
      </c>
      <c r="AA946" s="154">
        <f>Z946*K946</f>
        <v>0</v>
      </c>
      <c r="AR946" s="9" t="s">
        <v>337</v>
      </c>
      <c r="AT946" s="9" t="s">
        <v>149</v>
      </c>
      <c r="AU946" s="9" t="s">
        <v>90</v>
      </c>
      <c r="AY946" s="9" t="s">
        <v>148</v>
      </c>
      <c r="BE946" s="155">
        <f>IF(U946="základní",N946,0)</f>
        <v>0</v>
      </c>
      <c r="BF946" s="155">
        <f>IF(U946="snížená",N946,0)</f>
        <v>0</v>
      </c>
      <c r="BG946" s="155">
        <f>IF(U946="zákl. přenesená",N946,0)</f>
        <v>0</v>
      </c>
      <c r="BH946" s="155">
        <f>IF(U946="sníž. přenesená",N946,0)</f>
        <v>0</v>
      </c>
      <c r="BI946" s="155">
        <f>IF(U946="nulová",N946,0)</f>
        <v>0</v>
      </c>
      <c r="BJ946" s="9" t="s">
        <v>83</v>
      </c>
      <c r="BK946" s="155">
        <f>ROUND(L946*K946,2)</f>
        <v>0</v>
      </c>
      <c r="BL946" s="9" t="s">
        <v>337</v>
      </c>
      <c r="BM946" s="9" t="s">
        <v>1419</v>
      </c>
    </row>
    <row r="947" spans="2:47" s="23" customFormat="1" ht="42" customHeight="1">
      <c r="B947" s="24"/>
      <c r="C947" s="25"/>
      <c r="D947" s="25"/>
      <c r="E947" s="25"/>
      <c r="F947" s="294" t="s">
        <v>1400</v>
      </c>
      <c r="G947" s="294"/>
      <c r="H947" s="294"/>
      <c r="I947" s="294"/>
      <c r="J947" s="25"/>
      <c r="K947" s="25"/>
      <c r="L947" s="25"/>
      <c r="M947" s="25"/>
      <c r="N947" s="25"/>
      <c r="O947" s="25"/>
      <c r="P947" s="25"/>
      <c r="Q947" s="25"/>
      <c r="R947" s="26"/>
      <c r="T947" s="196"/>
      <c r="U947" s="25"/>
      <c r="V947" s="25"/>
      <c r="W947" s="25"/>
      <c r="X947" s="25"/>
      <c r="Y947" s="25"/>
      <c r="Z947" s="25"/>
      <c r="AA947" s="66"/>
      <c r="AT947" s="9" t="s">
        <v>169</v>
      </c>
      <c r="AU947" s="9" t="s">
        <v>90</v>
      </c>
    </row>
    <row r="948" spans="2:51" s="165" customFormat="1" ht="22.5" customHeight="1">
      <c r="B948" s="166"/>
      <c r="C948" s="167"/>
      <c r="D948" s="167"/>
      <c r="E948" s="168"/>
      <c r="F948" s="296" t="s">
        <v>1420</v>
      </c>
      <c r="G948" s="296"/>
      <c r="H948" s="296"/>
      <c r="I948" s="296"/>
      <c r="J948" s="167"/>
      <c r="K948" s="169">
        <v>8.75</v>
      </c>
      <c r="L948" s="167"/>
      <c r="M948" s="167"/>
      <c r="N948" s="167"/>
      <c r="O948" s="167"/>
      <c r="P948" s="167"/>
      <c r="Q948" s="167"/>
      <c r="R948" s="170"/>
      <c r="T948" s="171"/>
      <c r="U948" s="167"/>
      <c r="V948" s="167"/>
      <c r="W948" s="167"/>
      <c r="X948" s="167"/>
      <c r="Y948" s="167"/>
      <c r="Z948" s="167"/>
      <c r="AA948" s="172"/>
      <c r="AT948" s="173" t="s">
        <v>269</v>
      </c>
      <c r="AU948" s="173" t="s">
        <v>90</v>
      </c>
      <c r="AV948" s="165" t="s">
        <v>90</v>
      </c>
      <c r="AW948" s="165" t="s">
        <v>32</v>
      </c>
      <c r="AX948" s="165" t="s">
        <v>75</v>
      </c>
      <c r="AY948" s="173" t="s">
        <v>148</v>
      </c>
    </row>
    <row r="949" spans="2:51" s="183" customFormat="1" ht="22.5" customHeight="1">
      <c r="B949" s="184"/>
      <c r="C949" s="185"/>
      <c r="D949" s="185"/>
      <c r="E949" s="186"/>
      <c r="F949" s="299" t="s">
        <v>281</v>
      </c>
      <c r="G949" s="299"/>
      <c r="H949" s="299"/>
      <c r="I949" s="299"/>
      <c r="J949" s="185"/>
      <c r="K949" s="187">
        <v>8.75</v>
      </c>
      <c r="L949" s="185"/>
      <c r="M949" s="185"/>
      <c r="N949" s="185"/>
      <c r="O949" s="185"/>
      <c r="P949" s="185"/>
      <c r="Q949" s="185"/>
      <c r="R949" s="188"/>
      <c r="T949" s="189"/>
      <c r="U949" s="185"/>
      <c r="V949" s="185"/>
      <c r="W949" s="185"/>
      <c r="X949" s="185"/>
      <c r="Y949" s="185"/>
      <c r="Z949" s="185"/>
      <c r="AA949" s="190"/>
      <c r="AT949" s="191" t="s">
        <v>269</v>
      </c>
      <c r="AU949" s="191" t="s">
        <v>90</v>
      </c>
      <c r="AV949" s="183" t="s">
        <v>147</v>
      </c>
      <c r="AW949" s="183" t="s">
        <v>32</v>
      </c>
      <c r="AX949" s="183" t="s">
        <v>83</v>
      </c>
      <c r="AY949" s="191" t="s">
        <v>148</v>
      </c>
    </row>
    <row r="950" spans="2:65" s="23" customFormat="1" ht="44.25" customHeight="1">
      <c r="B950" s="146"/>
      <c r="C950" s="147" t="s">
        <v>1421</v>
      </c>
      <c r="D950" s="147" t="s">
        <v>149</v>
      </c>
      <c r="E950" s="148" t="s">
        <v>1422</v>
      </c>
      <c r="F950" s="291" t="s">
        <v>1423</v>
      </c>
      <c r="G950" s="291"/>
      <c r="H950" s="291"/>
      <c r="I950" s="291"/>
      <c r="J950" s="149" t="s">
        <v>451</v>
      </c>
      <c r="K950" s="150">
        <v>12.03</v>
      </c>
      <c r="L950" s="292"/>
      <c r="M950" s="292"/>
      <c r="N950" s="292">
        <f>ROUND(L950*K950,2)</f>
        <v>0</v>
      </c>
      <c r="O950" s="292"/>
      <c r="P950" s="292"/>
      <c r="Q950" s="292"/>
      <c r="R950" s="151"/>
      <c r="T950" s="152"/>
      <c r="U950" s="34" t="s">
        <v>40</v>
      </c>
      <c r="V950" s="153">
        <v>0</v>
      </c>
      <c r="W950" s="153">
        <f>V950*K950</f>
        <v>0</v>
      </c>
      <c r="X950" s="153">
        <v>0</v>
      </c>
      <c r="Y950" s="153">
        <f>X950*K950</f>
        <v>0</v>
      </c>
      <c r="Z950" s="153">
        <v>0</v>
      </c>
      <c r="AA950" s="154">
        <f>Z950*K950</f>
        <v>0</v>
      </c>
      <c r="AR950" s="9" t="s">
        <v>337</v>
      </c>
      <c r="AT950" s="9" t="s">
        <v>149</v>
      </c>
      <c r="AU950" s="9" t="s">
        <v>90</v>
      </c>
      <c r="AY950" s="9" t="s">
        <v>148</v>
      </c>
      <c r="BE950" s="155">
        <f>IF(U950="základní",N950,0)</f>
        <v>0</v>
      </c>
      <c r="BF950" s="155">
        <f>IF(U950="snížená",N950,0)</f>
        <v>0</v>
      </c>
      <c r="BG950" s="155">
        <f>IF(U950="zákl. přenesená",N950,0)</f>
        <v>0</v>
      </c>
      <c r="BH950" s="155">
        <f>IF(U950="sníž. přenesená",N950,0)</f>
        <v>0</v>
      </c>
      <c r="BI950" s="155">
        <f>IF(U950="nulová",N950,0)</f>
        <v>0</v>
      </c>
      <c r="BJ950" s="9" t="s">
        <v>83</v>
      </c>
      <c r="BK950" s="155">
        <f>ROUND(L950*K950,2)</f>
        <v>0</v>
      </c>
      <c r="BL950" s="9" t="s">
        <v>337</v>
      </c>
      <c r="BM950" s="9" t="s">
        <v>1424</v>
      </c>
    </row>
    <row r="951" spans="2:47" s="23" customFormat="1" ht="42" customHeight="1">
      <c r="B951" s="24"/>
      <c r="C951" s="25"/>
      <c r="D951" s="25"/>
      <c r="E951" s="25"/>
      <c r="F951" s="294" t="s">
        <v>1400</v>
      </c>
      <c r="G951" s="294"/>
      <c r="H951" s="294"/>
      <c r="I951" s="294"/>
      <c r="J951" s="25"/>
      <c r="K951" s="25"/>
      <c r="L951" s="25"/>
      <c r="M951" s="25"/>
      <c r="N951" s="25"/>
      <c r="O951" s="25"/>
      <c r="P951" s="25"/>
      <c r="Q951" s="25"/>
      <c r="R951" s="26"/>
      <c r="T951" s="196"/>
      <c r="U951" s="25"/>
      <c r="V951" s="25"/>
      <c r="W951" s="25"/>
      <c r="X951" s="25"/>
      <c r="Y951" s="25"/>
      <c r="Z951" s="25"/>
      <c r="AA951" s="66"/>
      <c r="AT951" s="9" t="s">
        <v>169</v>
      </c>
      <c r="AU951" s="9" t="s">
        <v>90</v>
      </c>
    </row>
    <row r="952" spans="2:51" s="165" customFormat="1" ht="22.5" customHeight="1">
      <c r="B952" s="166"/>
      <c r="C952" s="167"/>
      <c r="D952" s="167"/>
      <c r="E952" s="168"/>
      <c r="F952" s="296" t="s">
        <v>1425</v>
      </c>
      <c r="G952" s="296"/>
      <c r="H952" s="296"/>
      <c r="I952" s="296"/>
      <c r="J952" s="167"/>
      <c r="K952" s="169">
        <v>12.03</v>
      </c>
      <c r="L952" s="167"/>
      <c r="M952" s="167"/>
      <c r="N952" s="167"/>
      <c r="O952" s="167"/>
      <c r="P952" s="167"/>
      <c r="Q952" s="167"/>
      <c r="R952" s="170"/>
      <c r="T952" s="171"/>
      <c r="U952" s="167"/>
      <c r="V952" s="167"/>
      <c r="W952" s="167"/>
      <c r="X952" s="167"/>
      <c r="Y952" s="167"/>
      <c r="Z952" s="167"/>
      <c r="AA952" s="172"/>
      <c r="AT952" s="173" t="s">
        <v>269</v>
      </c>
      <c r="AU952" s="173" t="s">
        <v>90</v>
      </c>
      <c r="AV952" s="165" t="s">
        <v>90</v>
      </c>
      <c r="AW952" s="165" t="s">
        <v>32</v>
      </c>
      <c r="AX952" s="165" t="s">
        <v>75</v>
      </c>
      <c r="AY952" s="173" t="s">
        <v>148</v>
      </c>
    </row>
    <row r="953" spans="2:51" s="183" customFormat="1" ht="22.5" customHeight="1">
      <c r="B953" s="184"/>
      <c r="C953" s="185"/>
      <c r="D953" s="185"/>
      <c r="E953" s="186"/>
      <c r="F953" s="299" t="s">
        <v>281</v>
      </c>
      <c r="G953" s="299"/>
      <c r="H953" s="299"/>
      <c r="I953" s="299"/>
      <c r="J953" s="185"/>
      <c r="K953" s="187">
        <v>12.03</v>
      </c>
      <c r="L953" s="185"/>
      <c r="M953" s="185"/>
      <c r="N953" s="185"/>
      <c r="O953" s="185"/>
      <c r="P953" s="185"/>
      <c r="Q953" s="185"/>
      <c r="R953" s="188"/>
      <c r="T953" s="189"/>
      <c r="U953" s="185"/>
      <c r="V953" s="185"/>
      <c r="W953" s="185"/>
      <c r="X953" s="185"/>
      <c r="Y953" s="185"/>
      <c r="Z953" s="185"/>
      <c r="AA953" s="190"/>
      <c r="AT953" s="191" t="s">
        <v>269</v>
      </c>
      <c r="AU953" s="191" t="s">
        <v>90</v>
      </c>
      <c r="AV953" s="183" t="s">
        <v>147</v>
      </c>
      <c r="AW953" s="183" t="s">
        <v>32</v>
      </c>
      <c r="AX953" s="183" t="s">
        <v>83</v>
      </c>
      <c r="AY953" s="191" t="s">
        <v>148</v>
      </c>
    </row>
    <row r="954" spans="2:65" s="23" customFormat="1" ht="44.25" customHeight="1">
      <c r="B954" s="146"/>
      <c r="C954" s="147" t="s">
        <v>1426</v>
      </c>
      <c r="D954" s="147" t="s">
        <v>149</v>
      </c>
      <c r="E954" s="148" t="s">
        <v>1427</v>
      </c>
      <c r="F954" s="291" t="s">
        <v>1428</v>
      </c>
      <c r="G954" s="291"/>
      <c r="H954" s="291"/>
      <c r="I954" s="291"/>
      <c r="J954" s="149" t="s">
        <v>451</v>
      </c>
      <c r="K954" s="150">
        <v>30.2</v>
      </c>
      <c r="L954" s="292"/>
      <c r="M954" s="292"/>
      <c r="N954" s="292">
        <f>ROUND(L954*K954,2)</f>
        <v>0</v>
      </c>
      <c r="O954" s="292"/>
      <c r="P954" s="292"/>
      <c r="Q954" s="292"/>
      <c r="R954" s="151"/>
      <c r="T954" s="152"/>
      <c r="U954" s="34" t="s">
        <v>40</v>
      </c>
      <c r="V954" s="153">
        <v>0</v>
      </c>
      <c r="W954" s="153">
        <f>V954*K954</f>
        <v>0</v>
      </c>
      <c r="X954" s="153">
        <v>0</v>
      </c>
      <c r="Y954" s="153">
        <f>X954*K954</f>
        <v>0</v>
      </c>
      <c r="Z954" s="153">
        <v>0</v>
      </c>
      <c r="AA954" s="154">
        <f>Z954*K954</f>
        <v>0</v>
      </c>
      <c r="AR954" s="9" t="s">
        <v>337</v>
      </c>
      <c r="AT954" s="9" t="s">
        <v>149</v>
      </c>
      <c r="AU954" s="9" t="s">
        <v>90</v>
      </c>
      <c r="AY954" s="9" t="s">
        <v>148</v>
      </c>
      <c r="BE954" s="155">
        <f>IF(U954="základní",N954,0)</f>
        <v>0</v>
      </c>
      <c r="BF954" s="155">
        <f>IF(U954="snížená",N954,0)</f>
        <v>0</v>
      </c>
      <c r="BG954" s="155">
        <f>IF(U954="zákl. přenesená",N954,0)</f>
        <v>0</v>
      </c>
      <c r="BH954" s="155">
        <f>IF(U954="sníž. přenesená",N954,0)</f>
        <v>0</v>
      </c>
      <c r="BI954" s="155">
        <f>IF(U954="nulová",N954,0)</f>
        <v>0</v>
      </c>
      <c r="BJ954" s="9" t="s">
        <v>83</v>
      </c>
      <c r="BK954" s="155">
        <f>ROUND(L954*K954,2)</f>
        <v>0</v>
      </c>
      <c r="BL954" s="9" t="s">
        <v>337</v>
      </c>
      <c r="BM954" s="9" t="s">
        <v>1429</v>
      </c>
    </row>
    <row r="955" spans="2:47" s="23" customFormat="1" ht="42" customHeight="1">
      <c r="B955" s="24"/>
      <c r="C955" s="25"/>
      <c r="D955" s="25"/>
      <c r="E955" s="25"/>
      <c r="F955" s="294" t="s">
        <v>1400</v>
      </c>
      <c r="G955" s="294"/>
      <c r="H955" s="294"/>
      <c r="I955" s="294"/>
      <c r="J955" s="25"/>
      <c r="K955" s="25"/>
      <c r="L955" s="25"/>
      <c r="M955" s="25"/>
      <c r="N955" s="25"/>
      <c r="O955" s="25"/>
      <c r="P955" s="25"/>
      <c r="Q955" s="25"/>
      <c r="R955" s="26"/>
      <c r="T955" s="196"/>
      <c r="U955" s="25"/>
      <c r="V955" s="25"/>
      <c r="W955" s="25"/>
      <c r="X955" s="25"/>
      <c r="Y955" s="25"/>
      <c r="Z955" s="25"/>
      <c r="AA955" s="66"/>
      <c r="AT955" s="9" t="s">
        <v>169</v>
      </c>
      <c r="AU955" s="9" t="s">
        <v>90</v>
      </c>
    </row>
    <row r="956" spans="2:51" s="165" customFormat="1" ht="22.5" customHeight="1">
      <c r="B956" s="166"/>
      <c r="C956" s="167"/>
      <c r="D956" s="167"/>
      <c r="E956" s="168"/>
      <c r="F956" s="296" t="s">
        <v>1430</v>
      </c>
      <c r="G956" s="296"/>
      <c r="H956" s="296"/>
      <c r="I956" s="296"/>
      <c r="J956" s="167"/>
      <c r="K956" s="169">
        <v>30.2</v>
      </c>
      <c r="L956" s="167"/>
      <c r="M956" s="167"/>
      <c r="N956" s="167"/>
      <c r="O956" s="167"/>
      <c r="P956" s="167"/>
      <c r="Q956" s="167"/>
      <c r="R956" s="170"/>
      <c r="T956" s="171"/>
      <c r="U956" s="167"/>
      <c r="V956" s="167"/>
      <c r="W956" s="167"/>
      <c r="X956" s="167"/>
      <c r="Y956" s="167"/>
      <c r="Z956" s="167"/>
      <c r="AA956" s="172"/>
      <c r="AT956" s="173" t="s">
        <v>269</v>
      </c>
      <c r="AU956" s="173" t="s">
        <v>90</v>
      </c>
      <c r="AV956" s="165" t="s">
        <v>90</v>
      </c>
      <c r="AW956" s="165" t="s">
        <v>32</v>
      </c>
      <c r="AX956" s="165" t="s">
        <v>75</v>
      </c>
      <c r="AY956" s="173" t="s">
        <v>148</v>
      </c>
    </row>
    <row r="957" spans="2:51" s="183" customFormat="1" ht="22.5" customHeight="1">
      <c r="B957" s="184"/>
      <c r="C957" s="185"/>
      <c r="D957" s="185"/>
      <c r="E957" s="186"/>
      <c r="F957" s="299" t="s">
        <v>281</v>
      </c>
      <c r="G957" s="299"/>
      <c r="H957" s="299"/>
      <c r="I957" s="299"/>
      <c r="J957" s="185"/>
      <c r="K957" s="187">
        <v>30.2</v>
      </c>
      <c r="L957" s="185"/>
      <c r="M957" s="185"/>
      <c r="N957" s="185"/>
      <c r="O957" s="185"/>
      <c r="P957" s="185"/>
      <c r="Q957" s="185"/>
      <c r="R957" s="188"/>
      <c r="T957" s="189"/>
      <c r="U957" s="185"/>
      <c r="V957" s="185"/>
      <c r="W957" s="185"/>
      <c r="X957" s="185"/>
      <c r="Y957" s="185"/>
      <c r="Z957" s="185"/>
      <c r="AA957" s="190"/>
      <c r="AT957" s="191" t="s">
        <v>269</v>
      </c>
      <c r="AU957" s="191" t="s">
        <v>90</v>
      </c>
      <c r="AV957" s="183" t="s">
        <v>147</v>
      </c>
      <c r="AW957" s="183" t="s">
        <v>32</v>
      </c>
      <c r="AX957" s="183" t="s">
        <v>83</v>
      </c>
      <c r="AY957" s="191" t="s">
        <v>148</v>
      </c>
    </row>
    <row r="958" spans="2:65" s="23" customFormat="1" ht="44.25" customHeight="1">
      <c r="B958" s="146"/>
      <c r="C958" s="147" t="s">
        <v>1431</v>
      </c>
      <c r="D958" s="147" t="s">
        <v>149</v>
      </c>
      <c r="E958" s="148" t="s">
        <v>1432</v>
      </c>
      <c r="F958" s="291" t="s">
        <v>1433</v>
      </c>
      <c r="G958" s="291"/>
      <c r="H958" s="291"/>
      <c r="I958" s="291"/>
      <c r="J958" s="149" t="s">
        <v>451</v>
      </c>
      <c r="K958" s="150">
        <v>1.6</v>
      </c>
      <c r="L958" s="292"/>
      <c r="M958" s="292"/>
      <c r="N958" s="292">
        <f>ROUND(L958*K958,2)</f>
        <v>0</v>
      </c>
      <c r="O958" s="292"/>
      <c r="P958" s="292"/>
      <c r="Q958" s="292"/>
      <c r="R958" s="151"/>
      <c r="T958" s="152"/>
      <c r="U958" s="34" t="s">
        <v>40</v>
      </c>
      <c r="V958" s="153">
        <v>0</v>
      </c>
      <c r="W958" s="153">
        <f>V958*K958</f>
        <v>0</v>
      </c>
      <c r="X958" s="153">
        <v>0</v>
      </c>
      <c r="Y958" s="153">
        <f>X958*K958</f>
        <v>0</v>
      </c>
      <c r="Z958" s="153">
        <v>0</v>
      </c>
      <c r="AA958" s="154">
        <f>Z958*K958</f>
        <v>0</v>
      </c>
      <c r="AR958" s="9" t="s">
        <v>337</v>
      </c>
      <c r="AT958" s="9" t="s">
        <v>149</v>
      </c>
      <c r="AU958" s="9" t="s">
        <v>90</v>
      </c>
      <c r="AY958" s="9" t="s">
        <v>148</v>
      </c>
      <c r="BE958" s="155">
        <f>IF(U958="základní",N958,0)</f>
        <v>0</v>
      </c>
      <c r="BF958" s="155">
        <f>IF(U958="snížená",N958,0)</f>
        <v>0</v>
      </c>
      <c r="BG958" s="155">
        <f>IF(U958="zákl. přenesená",N958,0)</f>
        <v>0</v>
      </c>
      <c r="BH958" s="155">
        <f>IF(U958="sníž. přenesená",N958,0)</f>
        <v>0</v>
      </c>
      <c r="BI958" s="155">
        <f>IF(U958="nulová",N958,0)</f>
        <v>0</v>
      </c>
      <c r="BJ958" s="9" t="s">
        <v>83</v>
      </c>
      <c r="BK958" s="155">
        <f>ROUND(L958*K958,2)</f>
        <v>0</v>
      </c>
      <c r="BL958" s="9" t="s">
        <v>337</v>
      </c>
      <c r="BM958" s="9" t="s">
        <v>1434</v>
      </c>
    </row>
    <row r="959" spans="2:47" s="23" customFormat="1" ht="42" customHeight="1">
      <c r="B959" s="24"/>
      <c r="C959" s="25"/>
      <c r="D959" s="25"/>
      <c r="E959" s="25"/>
      <c r="F959" s="294" t="s">
        <v>1400</v>
      </c>
      <c r="G959" s="294"/>
      <c r="H959" s="294"/>
      <c r="I959" s="294"/>
      <c r="J959" s="25"/>
      <c r="K959" s="25"/>
      <c r="L959" s="25"/>
      <c r="M959" s="25"/>
      <c r="N959" s="25"/>
      <c r="O959" s="25"/>
      <c r="P959" s="25"/>
      <c r="Q959" s="25"/>
      <c r="R959" s="26"/>
      <c r="T959" s="196"/>
      <c r="U959" s="25"/>
      <c r="V959" s="25"/>
      <c r="W959" s="25"/>
      <c r="X959" s="25"/>
      <c r="Y959" s="25"/>
      <c r="Z959" s="25"/>
      <c r="AA959" s="66"/>
      <c r="AT959" s="9" t="s">
        <v>169</v>
      </c>
      <c r="AU959" s="9" t="s">
        <v>90</v>
      </c>
    </row>
    <row r="960" spans="2:51" s="165" customFormat="1" ht="22.5" customHeight="1">
      <c r="B960" s="166"/>
      <c r="C960" s="167"/>
      <c r="D960" s="167"/>
      <c r="E960" s="168"/>
      <c r="F960" s="296" t="s">
        <v>1435</v>
      </c>
      <c r="G960" s="296"/>
      <c r="H960" s="296"/>
      <c r="I960" s="296"/>
      <c r="J960" s="167"/>
      <c r="K960" s="169">
        <v>1.6</v>
      </c>
      <c r="L960" s="167"/>
      <c r="M960" s="167"/>
      <c r="N960" s="167"/>
      <c r="O960" s="167"/>
      <c r="P960" s="167"/>
      <c r="Q960" s="167"/>
      <c r="R960" s="170"/>
      <c r="T960" s="171"/>
      <c r="U960" s="167"/>
      <c r="V960" s="167"/>
      <c r="W960" s="167"/>
      <c r="X960" s="167"/>
      <c r="Y960" s="167"/>
      <c r="Z960" s="167"/>
      <c r="AA960" s="172"/>
      <c r="AT960" s="173" t="s">
        <v>269</v>
      </c>
      <c r="AU960" s="173" t="s">
        <v>90</v>
      </c>
      <c r="AV960" s="165" t="s">
        <v>90</v>
      </c>
      <c r="AW960" s="165" t="s">
        <v>32</v>
      </c>
      <c r="AX960" s="165" t="s">
        <v>75</v>
      </c>
      <c r="AY960" s="173" t="s">
        <v>148</v>
      </c>
    </row>
    <row r="961" spans="2:51" s="183" customFormat="1" ht="22.5" customHeight="1">
      <c r="B961" s="184"/>
      <c r="C961" s="185"/>
      <c r="D961" s="185"/>
      <c r="E961" s="186"/>
      <c r="F961" s="299" t="s">
        <v>281</v>
      </c>
      <c r="G961" s="299"/>
      <c r="H961" s="299"/>
      <c r="I961" s="299"/>
      <c r="J961" s="185"/>
      <c r="K961" s="187">
        <v>1.6</v>
      </c>
      <c r="L961" s="185"/>
      <c r="M961" s="185"/>
      <c r="N961" s="185"/>
      <c r="O961" s="185"/>
      <c r="P961" s="185"/>
      <c r="Q961" s="185"/>
      <c r="R961" s="188"/>
      <c r="T961" s="189"/>
      <c r="U961" s="185"/>
      <c r="V961" s="185"/>
      <c r="W961" s="185"/>
      <c r="X961" s="185"/>
      <c r="Y961" s="185"/>
      <c r="Z961" s="185"/>
      <c r="AA961" s="190"/>
      <c r="AT961" s="191" t="s">
        <v>269</v>
      </c>
      <c r="AU961" s="191" t="s">
        <v>90</v>
      </c>
      <c r="AV961" s="183" t="s">
        <v>147</v>
      </c>
      <c r="AW961" s="183" t="s">
        <v>32</v>
      </c>
      <c r="AX961" s="183" t="s">
        <v>83</v>
      </c>
      <c r="AY961" s="191" t="s">
        <v>148</v>
      </c>
    </row>
    <row r="962" spans="2:65" s="23" customFormat="1" ht="44.25" customHeight="1">
      <c r="B962" s="146"/>
      <c r="C962" s="147" t="s">
        <v>1436</v>
      </c>
      <c r="D962" s="147" t="s">
        <v>149</v>
      </c>
      <c r="E962" s="148" t="s">
        <v>1437</v>
      </c>
      <c r="F962" s="291" t="s">
        <v>1438</v>
      </c>
      <c r="G962" s="291"/>
      <c r="H962" s="291"/>
      <c r="I962" s="291"/>
      <c r="J962" s="149" t="s">
        <v>451</v>
      </c>
      <c r="K962" s="150">
        <v>1.6</v>
      </c>
      <c r="L962" s="292"/>
      <c r="M962" s="292"/>
      <c r="N962" s="292">
        <f>ROUND(L962*K962,2)</f>
        <v>0</v>
      </c>
      <c r="O962" s="292"/>
      <c r="P962" s="292"/>
      <c r="Q962" s="292"/>
      <c r="R962" s="151"/>
      <c r="T962" s="152"/>
      <c r="U962" s="34" t="s">
        <v>40</v>
      </c>
      <c r="V962" s="153">
        <v>0</v>
      </c>
      <c r="W962" s="153">
        <f>V962*K962</f>
        <v>0</v>
      </c>
      <c r="X962" s="153">
        <v>0</v>
      </c>
      <c r="Y962" s="153">
        <f>X962*K962</f>
        <v>0</v>
      </c>
      <c r="Z962" s="153">
        <v>0</v>
      </c>
      <c r="AA962" s="154">
        <f>Z962*K962</f>
        <v>0</v>
      </c>
      <c r="AR962" s="9" t="s">
        <v>337</v>
      </c>
      <c r="AT962" s="9" t="s">
        <v>149</v>
      </c>
      <c r="AU962" s="9" t="s">
        <v>90</v>
      </c>
      <c r="AY962" s="9" t="s">
        <v>148</v>
      </c>
      <c r="BE962" s="155">
        <f>IF(U962="základní",N962,0)</f>
        <v>0</v>
      </c>
      <c r="BF962" s="155">
        <f>IF(U962="snížená",N962,0)</f>
        <v>0</v>
      </c>
      <c r="BG962" s="155">
        <f>IF(U962="zákl. přenesená",N962,0)</f>
        <v>0</v>
      </c>
      <c r="BH962" s="155">
        <f>IF(U962="sníž. přenesená",N962,0)</f>
        <v>0</v>
      </c>
      <c r="BI962" s="155">
        <f>IF(U962="nulová",N962,0)</f>
        <v>0</v>
      </c>
      <c r="BJ962" s="9" t="s">
        <v>83</v>
      </c>
      <c r="BK962" s="155">
        <f>ROUND(L962*K962,2)</f>
        <v>0</v>
      </c>
      <c r="BL962" s="9" t="s">
        <v>337</v>
      </c>
      <c r="BM962" s="9" t="s">
        <v>1439</v>
      </c>
    </row>
    <row r="963" spans="2:47" s="23" customFormat="1" ht="42" customHeight="1">
      <c r="B963" s="24"/>
      <c r="C963" s="25"/>
      <c r="D963" s="25"/>
      <c r="E963" s="25"/>
      <c r="F963" s="294" t="s">
        <v>1400</v>
      </c>
      <c r="G963" s="294"/>
      <c r="H963" s="294"/>
      <c r="I963" s="294"/>
      <c r="J963" s="25"/>
      <c r="K963" s="25"/>
      <c r="L963" s="25"/>
      <c r="M963" s="25"/>
      <c r="N963" s="25"/>
      <c r="O963" s="25"/>
      <c r="P963" s="25"/>
      <c r="Q963" s="25"/>
      <c r="R963" s="26"/>
      <c r="T963" s="196"/>
      <c r="U963" s="25"/>
      <c r="V963" s="25"/>
      <c r="W963" s="25"/>
      <c r="X963" s="25"/>
      <c r="Y963" s="25"/>
      <c r="Z963" s="25"/>
      <c r="AA963" s="66"/>
      <c r="AT963" s="9" t="s">
        <v>169</v>
      </c>
      <c r="AU963" s="9" t="s">
        <v>90</v>
      </c>
    </row>
    <row r="964" spans="2:51" s="165" customFormat="1" ht="22.5" customHeight="1">
      <c r="B964" s="166"/>
      <c r="C964" s="167"/>
      <c r="D964" s="167"/>
      <c r="E964" s="168"/>
      <c r="F964" s="296" t="s">
        <v>1440</v>
      </c>
      <c r="G964" s="296"/>
      <c r="H964" s="296"/>
      <c r="I964" s="296"/>
      <c r="J964" s="167"/>
      <c r="K964" s="169">
        <v>1.6</v>
      </c>
      <c r="L964" s="167"/>
      <c r="M964" s="167"/>
      <c r="N964" s="167"/>
      <c r="O964" s="167"/>
      <c r="P964" s="167"/>
      <c r="Q964" s="167"/>
      <c r="R964" s="170"/>
      <c r="T964" s="171"/>
      <c r="U964" s="167"/>
      <c r="V964" s="167"/>
      <c r="W964" s="167"/>
      <c r="X964" s="167"/>
      <c r="Y964" s="167"/>
      <c r="Z964" s="167"/>
      <c r="AA964" s="172"/>
      <c r="AT964" s="173" t="s">
        <v>269</v>
      </c>
      <c r="AU964" s="173" t="s">
        <v>90</v>
      </c>
      <c r="AV964" s="165" t="s">
        <v>90</v>
      </c>
      <c r="AW964" s="165" t="s">
        <v>32</v>
      </c>
      <c r="AX964" s="165" t="s">
        <v>75</v>
      </c>
      <c r="AY964" s="173" t="s">
        <v>148</v>
      </c>
    </row>
    <row r="965" spans="2:51" s="183" customFormat="1" ht="22.5" customHeight="1">
      <c r="B965" s="184"/>
      <c r="C965" s="185"/>
      <c r="D965" s="185"/>
      <c r="E965" s="186"/>
      <c r="F965" s="299" t="s">
        <v>281</v>
      </c>
      <c r="G965" s="299"/>
      <c r="H965" s="299"/>
      <c r="I965" s="299"/>
      <c r="J965" s="185"/>
      <c r="K965" s="187">
        <v>1.6</v>
      </c>
      <c r="L965" s="185"/>
      <c r="M965" s="185"/>
      <c r="N965" s="185"/>
      <c r="O965" s="185"/>
      <c r="P965" s="185"/>
      <c r="Q965" s="185"/>
      <c r="R965" s="188"/>
      <c r="T965" s="189"/>
      <c r="U965" s="185"/>
      <c r="V965" s="185"/>
      <c r="W965" s="185"/>
      <c r="X965" s="185"/>
      <c r="Y965" s="185"/>
      <c r="Z965" s="185"/>
      <c r="AA965" s="190"/>
      <c r="AT965" s="191" t="s">
        <v>269</v>
      </c>
      <c r="AU965" s="191" t="s">
        <v>90</v>
      </c>
      <c r="AV965" s="183" t="s">
        <v>147</v>
      </c>
      <c r="AW965" s="183" t="s">
        <v>32</v>
      </c>
      <c r="AX965" s="183" t="s">
        <v>83</v>
      </c>
      <c r="AY965" s="191" t="s">
        <v>148</v>
      </c>
    </row>
    <row r="966" spans="2:65" s="23" customFormat="1" ht="44.25" customHeight="1">
      <c r="B966" s="146"/>
      <c r="C966" s="147" t="s">
        <v>1441</v>
      </c>
      <c r="D966" s="147" t="s">
        <v>149</v>
      </c>
      <c r="E966" s="148" t="s">
        <v>1442</v>
      </c>
      <c r="F966" s="291" t="s">
        <v>1443</v>
      </c>
      <c r="G966" s="291"/>
      <c r="H966" s="291"/>
      <c r="I966" s="291"/>
      <c r="J966" s="149" t="s">
        <v>451</v>
      </c>
      <c r="K966" s="150">
        <v>17.55</v>
      </c>
      <c r="L966" s="292"/>
      <c r="M966" s="292"/>
      <c r="N966" s="292">
        <f>ROUND(L966*K966,2)</f>
        <v>0</v>
      </c>
      <c r="O966" s="292"/>
      <c r="P966" s="292"/>
      <c r="Q966" s="292"/>
      <c r="R966" s="151"/>
      <c r="T966" s="152"/>
      <c r="U966" s="34" t="s">
        <v>40</v>
      </c>
      <c r="V966" s="153">
        <v>0</v>
      </c>
      <c r="W966" s="153">
        <f>V966*K966</f>
        <v>0</v>
      </c>
      <c r="X966" s="153">
        <v>0</v>
      </c>
      <c r="Y966" s="153">
        <f>X966*K966</f>
        <v>0</v>
      </c>
      <c r="Z966" s="153">
        <v>0</v>
      </c>
      <c r="AA966" s="154">
        <f>Z966*K966</f>
        <v>0</v>
      </c>
      <c r="AR966" s="9" t="s">
        <v>337</v>
      </c>
      <c r="AT966" s="9" t="s">
        <v>149</v>
      </c>
      <c r="AU966" s="9" t="s">
        <v>90</v>
      </c>
      <c r="AY966" s="9" t="s">
        <v>148</v>
      </c>
      <c r="BE966" s="155">
        <f>IF(U966="základní",N966,0)</f>
        <v>0</v>
      </c>
      <c r="BF966" s="155">
        <f>IF(U966="snížená",N966,0)</f>
        <v>0</v>
      </c>
      <c r="BG966" s="155">
        <f>IF(U966="zákl. přenesená",N966,0)</f>
        <v>0</v>
      </c>
      <c r="BH966" s="155">
        <f>IF(U966="sníž. přenesená",N966,0)</f>
        <v>0</v>
      </c>
      <c r="BI966" s="155">
        <f>IF(U966="nulová",N966,0)</f>
        <v>0</v>
      </c>
      <c r="BJ966" s="9" t="s">
        <v>83</v>
      </c>
      <c r="BK966" s="155">
        <f>ROUND(L966*K966,2)</f>
        <v>0</v>
      </c>
      <c r="BL966" s="9" t="s">
        <v>337</v>
      </c>
      <c r="BM966" s="9" t="s">
        <v>1444</v>
      </c>
    </row>
    <row r="967" spans="2:47" s="23" customFormat="1" ht="42" customHeight="1">
      <c r="B967" s="24"/>
      <c r="C967" s="25"/>
      <c r="D967" s="25"/>
      <c r="E967" s="25"/>
      <c r="F967" s="294" t="s">
        <v>1400</v>
      </c>
      <c r="G967" s="294"/>
      <c r="H967" s="294"/>
      <c r="I967" s="294"/>
      <c r="J967" s="25"/>
      <c r="K967" s="25"/>
      <c r="L967" s="25"/>
      <c r="M967" s="25"/>
      <c r="N967" s="25"/>
      <c r="O967" s="25"/>
      <c r="P967" s="25"/>
      <c r="Q967" s="25"/>
      <c r="R967" s="26"/>
      <c r="T967" s="196"/>
      <c r="U967" s="25"/>
      <c r="V967" s="25"/>
      <c r="W967" s="25"/>
      <c r="X967" s="25"/>
      <c r="Y967" s="25"/>
      <c r="Z967" s="25"/>
      <c r="AA967" s="66"/>
      <c r="AT967" s="9" t="s">
        <v>169</v>
      </c>
      <c r="AU967" s="9" t="s">
        <v>90</v>
      </c>
    </row>
    <row r="968" spans="2:51" s="165" customFormat="1" ht="22.5" customHeight="1">
      <c r="B968" s="166"/>
      <c r="C968" s="167"/>
      <c r="D968" s="167"/>
      <c r="E968" s="168"/>
      <c r="F968" s="296" t="s">
        <v>1445</v>
      </c>
      <c r="G968" s="296"/>
      <c r="H968" s="296"/>
      <c r="I968" s="296"/>
      <c r="J968" s="167"/>
      <c r="K968" s="169">
        <v>17.55</v>
      </c>
      <c r="L968" s="167"/>
      <c r="M968" s="167"/>
      <c r="N968" s="167"/>
      <c r="O968" s="167"/>
      <c r="P968" s="167"/>
      <c r="Q968" s="167"/>
      <c r="R968" s="170"/>
      <c r="T968" s="171"/>
      <c r="U968" s="167"/>
      <c r="V968" s="167"/>
      <c r="W968" s="167"/>
      <c r="X968" s="167"/>
      <c r="Y968" s="167"/>
      <c r="Z968" s="167"/>
      <c r="AA968" s="172"/>
      <c r="AT968" s="173" t="s">
        <v>269</v>
      </c>
      <c r="AU968" s="173" t="s">
        <v>90</v>
      </c>
      <c r="AV968" s="165" t="s">
        <v>90</v>
      </c>
      <c r="AW968" s="165" t="s">
        <v>32</v>
      </c>
      <c r="AX968" s="165" t="s">
        <v>75</v>
      </c>
      <c r="AY968" s="173" t="s">
        <v>148</v>
      </c>
    </row>
    <row r="969" spans="2:51" s="183" customFormat="1" ht="22.5" customHeight="1">
      <c r="B969" s="184"/>
      <c r="C969" s="185"/>
      <c r="D969" s="185"/>
      <c r="E969" s="186"/>
      <c r="F969" s="299" t="s">
        <v>281</v>
      </c>
      <c r="G969" s="299"/>
      <c r="H969" s="299"/>
      <c r="I969" s="299"/>
      <c r="J969" s="185"/>
      <c r="K969" s="187">
        <v>17.55</v>
      </c>
      <c r="L969" s="185"/>
      <c r="M969" s="185"/>
      <c r="N969" s="185"/>
      <c r="O969" s="185"/>
      <c r="P969" s="185"/>
      <c r="Q969" s="185"/>
      <c r="R969" s="188"/>
      <c r="T969" s="189"/>
      <c r="U969" s="185"/>
      <c r="V969" s="185"/>
      <c r="W969" s="185"/>
      <c r="X969" s="185"/>
      <c r="Y969" s="185"/>
      <c r="Z969" s="185"/>
      <c r="AA969" s="190"/>
      <c r="AT969" s="191" t="s">
        <v>269</v>
      </c>
      <c r="AU969" s="191" t="s">
        <v>90</v>
      </c>
      <c r="AV969" s="183" t="s">
        <v>147</v>
      </c>
      <c r="AW969" s="183" t="s">
        <v>32</v>
      </c>
      <c r="AX969" s="183" t="s">
        <v>83</v>
      </c>
      <c r="AY969" s="191" t="s">
        <v>148</v>
      </c>
    </row>
    <row r="970" spans="2:65" s="23" customFormat="1" ht="44.25" customHeight="1">
      <c r="B970" s="146"/>
      <c r="C970" s="147" t="s">
        <v>1446</v>
      </c>
      <c r="D970" s="147" t="s">
        <v>149</v>
      </c>
      <c r="E970" s="148" t="s">
        <v>1447</v>
      </c>
      <c r="F970" s="291" t="s">
        <v>1448</v>
      </c>
      <c r="G970" s="291"/>
      <c r="H970" s="291"/>
      <c r="I970" s="291"/>
      <c r="J970" s="149" t="s">
        <v>451</v>
      </c>
      <c r="K970" s="150">
        <v>14.6</v>
      </c>
      <c r="L970" s="292"/>
      <c r="M970" s="292"/>
      <c r="N970" s="292">
        <f>ROUND(L970*K970,2)</f>
        <v>0</v>
      </c>
      <c r="O970" s="292"/>
      <c r="P970" s="292"/>
      <c r="Q970" s="292"/>
      <c r="R970" s="151"/>
      <c r="T970" s="152"/>
      <c r="U970" s="34" t="s">
        <v>40</v>
      </c>
      <c r="V970" s="153">
        <v>0</v>
      </c>
      <c r="W970" s="153">
        <f>V970*K970</f>
        <v>0</v>
      </c>
      <c r="X970" s="153">
        <v>0</v>
      </c>
      <c r="Y970" s="153">
        <f>X970*K970</f>
        <v>0</v>
      </c>
      <c r="Z970" s="153">
        <v>0</v>
      </c>
      <c r="AA970" s="154">
        <f>Z970*K970</f>
        <v>0</v>
      </c>
      <c r="AR970" s="9" t="s">
        <v>337</v>
      </c>
      <c r="AT970" s="9" t="s">
        <v>149</v>
      </c>
      <c r="AU970" s="9" t="s">
        <v>90</v>
      </c>
      <c r="AY970" s="9" t="s">
        <v>148</v>
      </c>
      <c r="BE970" s="155">
        <f>IF(U970="základní",N970,0)</f>
        <v>0</v>
      </c>
      <c r="BF970" s="155">
        <f>IF(U970="snížená",N970,0)</f>
        <v>0</v>
      </c>
      <c r="BG970" s="155">
        <f>IF(U970="zákl. přenesená",N970,0)</f>
        <v>0</v>
      </c>
      <c r="BH970" s="155">
        <f>IF(U970="sníž. přenesená",N970,0)</f>
        <v>0</v>
      </c>
      <c r="BI970" s="155">
        <f>IF(U970="nulová",N970,0)</f>
        <v>0</v>
      </c>
      <c r="BJ970" s="9" t="s">
        <v>83</v>
      </c>
      <c r="BK970" s="155">
        <f>ROUND(L970*K970,2)</f>
        <v>0</v>
      </c>
      <c r="BL970" s="9" t="s">
        <v>337</v>
      </c>
      <c r="BM970" s="9" t="s">
        <v>1449</v>
      </c>
    </row>
    <row r="971" spans="2:47" s="23" customFormat="1" ht="42" customHeight="1">
      <c r="B971" s="24"/>
      <c r="C971" s="25"/>
      <c r="D971" s="25"/>
      <c r="E971" s="25"/>
      <c r="F971" s="294" t="s">
        <v>1400</v>
      </c>
      <c r="G971" s="294"/>
      <c r="H971" s="294"/>
      <c r="I971" s="294"/>
      <c r="J971" s="25"/>
      <c r="K971" s="25"/>
      <c r="L971" s="25"/>
      <c r="M971" s="25"/>
      <c r="N971" s="25"/>
      <c r="O971" s="25"/>
      <c r="P971" s="25"/>
      <c r="Q971" s="25"/>
      <c r="R971" s="26"/>
      <c r="T971" s="196"/>
      <c r="U971" s="25"/>
      <c r="V971" s="25"/>
      <c r="W971" s="25"/>
      <c r="X971" s="25"/>
      <c r="Y971" s="25"/>
      <c r="Z971" s="25"/>
      <c r="AA971" s="66"/>
      <c r="AT971" s="9" t="s">
        <v>169</v>
      </c>
      <c r="AU971" s="9" t="s">
        <v>90</v>
      </c>
    </row>
    <row r="972" spans="2:51" s="165" customFormat="1" ht="22.5" customHeight="1">
      <c r="B972" s="166"/>
      <c r="C972" s="167"/>
      <c r="D972" s="167"/>
      <c r="E972" s="168"/>
      <c r="F972" s="296" t="s">
        <v>1450</v>
      </c>
      <c r="G972" s="296"/>
      <c r="H972" s="296"/>
      <c r="I972" s="296"/>
      <c r="J972" s="167"/>
      <c r="K972" s="169">
        <v>14.6</v>
      </c>
      <c r="L972" s="167"/>
      <c r="M972" s="167"/>
      <c r="N972" s="167"/>
      <c r="O972" s="167"/>
      <c r="P972" s="167"/>
      <c r="Q972" s="167"/>
      <c r="R972" s="170"/>
      <c r="T972" s="171"/>
      <c r="U972" s="167"/>
      <c r="V972" s="167"/>
      <c r="W972" s="167"/>
      <c r="X972" s="167"/>
      <c r="Y972" s="167"/>
      <c r="Z972" s="167"/>
      <c r="AA972" s="172"/>
      <c r="AT972" s="173" t="s">
        <v>269</v>
      </c>
      <c r="AU972" s="173" t="s">
        <v>90</v>
      </c>
      <c r="AV972" s="165" t="s">
        <v>90</v>
      </c>
      <c r="AW972" s="165" t="s">
        <v>32</v>
      </c>
      <c r="AX972" s="165" t="s">
        <v>75</v>
      </c>
      <c r="AY972" s="173" t="s">
        <v>148</v>
      </c>
    </row>
    <row r="973" spans="2:51" s="183" customFormat="1" ht="22.5" customHeight="1">
      <c r="B973" s="184"/>
      <c r="C973" s="185"/>
      <c r="D973" s="185"/>
      <c r="E973" s="186"/>
      <c r="F973" s="299" t="s">
        <v>281</v>
      </c>
      <c r="G973" s="299"/>
      <c r="H973" s="299"/>
      <c r="I973" s="299"/>
      <c r="J973" s="185"/>
      <c r="K973" s="187">
        <v>14.6</v>
      </c>
      <c r="L973" s="185"/>
      <c r="M973" s="185"/>
      <c r="N973" s="185"/>
      <c r="O973" s="185"/>
      <c r="P973" s="185"/>
      <c r="Q973" s="185"/>
      <c r="R973" s="188"/>
      <c r="T973" s="189"/>
      <c r="U973" s="185"/>
      <c r="V973" s="185"/>
      <c r="W973" s="185"/>
      <c r="X973" s="185"/>
      <c r="Y973" s="185"/>
      <c r="Z973" s="185"/>
      <c r="AA973" s="190"/>
      <c r="AT973" s="191" t="s">
        <v>269</v>
      </c>
      <c r="AU973" s="191" t="s">
        <v>90</v>
      </c>
      <c r="AV973" s="183" t="s">
        <v>147</v>
      </c>
      <c r="AW973" s="183" t="s">
        <v>32</v>
      </c>
      <c r="AX973" s="183" t="s">
        <v>83</v>
      </c>
      <c r="AY973" s="191" t="s">
        <v>148</v>
      </c>
    </row>
    <row r="974" spans="2:65" s="23" customFormat="1" ht="44.25" customHeight="1">
      <c r="B974" s="146"/>
      <c r="C974" s="147" t="s">
        <v>1451</v>
      </c>
      <c r="D974" s="147" t="s">
        <v>149</v>
      </c>
      <c r="E974" s="148" t="s">
        <v>1452</v>
      </c>
      <c r="F974" s="291" t="s">
        <v>1453</v>
      </c>
      <c r="G974" s="291"/>
      <c r="H974" s="291"/>
      <c r="I974" s="291"/>
      <c r="J974" s="149" t="s">
        <v>928</v>
      </c>
      <c r="K974" s="150">
        <v>1</v>
      </c>
      <c r="L974" s="292"/>
      <c r="M974" s="292"/>
      <c r="N974" s="292">
        <f>ROUND(L974*K974,2)</f>
        <v>0</v>
      </c>
      <c r="O974" s="292"/>
      <c r="P974" s="292"/>
      <c r="Q974" s="292"/>
      <c r="R974" s="151"/>
      <c r="T974" s="152"/>
      <c r="U974" s="34" t="s">
        <v>40</v>
      </c>
      <c r="V974" s="153">
        <v>0</v>
      </c>
      <c r="W974" s="153">
        <f>V974*K974</f>
        <v>0</v>
      </c>
      <c r="X974" s="153">
        <v>0</v>
      </c>
      <c r="Y974" s="153">
        <f>X974*K974</f>
        <v>0</v>
      </c>
      <c r="Z974" s="153">
        <v>0</v>
      </c>
      <c r="AA974" s="154">
        <f>Z974*K974</f>
        <v>0</v>
      </c>
      <c r="AR974" s="9" t="s">
        <v>337</v>
      </c>
      <c r="AT974" s="9" t="s">
        <v>149</v>
      </c>
      <c r="AU974" s="9" t="s">
        <v>90</v>
      </c>
      <c r="AY974" s="9" t="s">
        <v>148</v>
      </c>
      <c r="BE974" s="155">
        <f>IF(U974="základní",N974,0)</f>
        <v>0</v>
      </c>
      <c r="BF974" s="155">
        <f>IF(U974="snížená",N974,0)</f>
        <v>0</v>
      </c>
      <c r="BG974" s="155">
        <f>IF(U974="zákl. přenesená",N974,0)</f>
        <v>0</v>
      </c>
      <c r="BH974" s="155">
        <f>IF(U974="sníž. přenesená",N974,0)</f>
        <v>0</v>
      </c>
      <c r="BI974" s="155">
        <f>IF(U974="nulová",N974,0)</f>
        <v>0</v>
      </c>
      <c r="BJ974" s="9" t="s">
        <v>83</v>
      </c>
      <c r="BK974" s="155">
        <f>ROUND(L974*K974,2)</f>
        <v>0</v>
      </c>
      <c r="BL974" s="9" t="s">
        <v>337</v>
      </c>
      <c r="BM974" s="9" t="s">
        <v>1454</v>
      </c>
    </row>
    <row r="975" spans="2:47" s="23" customFormat="1" ht="42" customHeight="1">
      <c r="B975" s="24"/>
      <c r="C975" s="25"/>
      <c r="D975" s="25"/>
      <c r="E975" s="25"/>
      <c r="F975" s="294" t="s">
        <v>1400</v>
      </c>
      <c r="G975" s="294"/>
      <c r="H975" s="294"/>
      <c r="I975" s="294"/>
      <c r="J975" s="25"/>
      <c r="K975" s="25"/>
      <c r="L975" s="25"/>
      <c r="M975" s="25"/>
      <c r="N975" s="25"/>
      <c r="O975" s="25"/>
      <c r="P975" s="25"/>
      <c r="Q975" s="25"/>
      <c r="R975" s="26"/>
      <c r="T975" s="196"/>
      <c r="U975" s="25"/>
      <c r="V975" s="25"/>
      <c r="W975" s="25"/>
      <c r="X975" s="25"/>
      <c r="Y975" s="25"/>
      <c r="Z975" s="25"/>
      <c r="AA975" s="66"/>
      <c r="AT975" s="9" t="s">
        <v>169</v>
      </c>
      <c r="AU975" s="9" t="s">
        <v>90</v>
      </c>
    </row>
    <row r="976" spans="2:51" s="165" customFormat="1" ht="22.5" customHeight="1">
      <c r="B976" s="166"/>
      <c r="C976" s="167"/>
      <c r="D976" s="167"/>
      <c r="E976" s="168"/>
      <c r="F976" s="296" t="s">
        <v>1455</v>
      </c>
      <c r="G976" s="296"/>
      <c r="H976" s="296"/>
      <c r="I976" s="296"/>
      <c r="J976" s="167"/>
      <c r="K976" s="169">
        <v>1</v>
      </c>
      <c r="L976" s="167"/>
      <c r="M976" s="167"/>
      <c r="N976" s="167"/>
      <c r="O976" s="167"/>
      <c r="P976" s="167"/>
      <c r="Q976" s="167"/>
      <c r="R976" s="170"/>
      <c r="T976" s="171"/>
      <c r="U976" s="167"/>
      <c r="V976" s="167"/>
      <c r="W976" s="167"/>
      <c r="X976" s="167"/>
      <c r="Y976" s="167"/>
      <c r="Z976" s="167"/>
      <c r="AA976" s="172"/>
      <c r="AT976" s="173" t="s">
        <v>269</v>
      </c>
      <c r="AU976" s="173" t="s">
        <v>90</v>
      </c>
      <c r="AV976" s="165" t="s">
        <v>90</v>
      </c>
      <c r="AW976" s="165" t="s">
        <v>32</v>
      </c>
      <c r="AX976" s="165" t="s">
        <v>75</v>
      </c>
      <c r="AY976" s="173" t="s">
        <v>148</v>
      </c>
    </row>
    <row r="977" spans="2:51" s="183" customFormat="1" ht="22.5" customHeight="1">
      <c r="B977" s="184"/>
      <c r="C977" s="185"/>
      <c r="D977" s="185"/>
      <c r="E977" s="186"/>
      <c r="F977" s="299" t="s">
        <v>281</v>
      </c>
      <c r="G977" s="299"/>
      <c r="H977" s="299"/>
      <c r="I977" s="299"/>
      <c r="J977" s="185"/>
      <c r="K977" s="187">
        <v>1</v>
      </c>
      <c r="L977" s="185"/>
      <c r="M977" s="185"/>
      <c r="N977" s="185"/>
      <c r="O977" s="185"/>
      <c r="P977" s="185"/>
      <c r="Q977" s="185"/>
      <c r="R977" s="188"/>
      <c r="T977" s="189"/>
      <c r="U977" s="185"/>
      <c r="V977" s="185"/>
      <c r="W977" s="185"/>
      <c r="X977" s="185"/>
      <c r="Y977" s="185"/>
      <c r="Z977" s="185"/>
      <c r="AA977" s="190"/>
      <c r="AT977" s="191" t="s">
        <v>269</v>
      </c>
      <c r="AU977" s="191" t="s">
        <v>90</v>
      </c>
      <c r="AV977" s="183" t="s">
        <v>147</v>
      </c>
      <c r="AW977" s="183" t="s">
        <v>32</v>
      </c>
      <c r="AX977" s="183" t="s">
        <v>83</v>
      </c>
      <c r="AY977" s="191" t="s">
        <v>148</v>
      </c>
    </row>
    <row r="978" spans="2:65" s="23" customFormat="1" ht="44.25" customHeight="1">
      <c r="B978" s="146"/>
      <c r="C978" s="147" t="s">
        <v>1456</v>
      </c>
      <c r="D978" s="147" t="s">
        <v>149</v>
      </c>
      <c r="E978" s="148" t="s">
        <v>1457</v>
      </c>
      <c r="F978" s="291" t="s">
        <v>1458</v>
      </c>
      <c r="G978" s="291"/>
      <c r="H978" s="291"/>
      <c r="I978" s="291"/>
      <c r="J978" s="149" t="s">
        <v>451</v>
      </c>
      <c r="K978" s="150">
        <v>13.9</v>
      </c>
      <c r="L978" s="292"/>
      <c r="M978" s="292"/>
      <c r="N978" s="292">
        <f>ROUND(L978*K978,2)</f>
        <v>0</v>
      </c>
      <c r="O978" s="292"/>
      <c r="P978" s="292"/>
      <c r="Q978" s="292"/>
      <c r="R978" s="151"/>
      <c r="T978" s="152"/>
      <c r="U978" s="34" t="s">
        <v>40</v>
      </c>
      <c r="V978" s="153">
        <v>0</v>
      </c>
      <c r="W978" s="153">
        <f>V978*K978</f>
        <v>0</v>
      </c>
      <c r="X978" s="153">
        <v>0</v>
      </c>
      <c r="Y978" s="153">
        <f>X978*K978</f>
        <v>0</v>
      </c>
      <c r="Z978" s="153">
        <v>0</v>
      </c>
      <c r="AA978" s="154">
        <f>Z978*K978</f>
        <v>0</v>
      </c>
      <c r="AR978" s="9" t="s">
        <v>337</v>
      </c>
      <c r="AT978" s="9" t="s">
        <v>149</v>
      </c>
      <c r="AU978" s="9" t="s">
        <v>90</v>
      </c>
      <c r="AY978" s="9" t="s">
        <v>148</v>
      </c>
      <c r="BE978" s="155">
        <f>IF(U978="základní",N978,0)</f>
        <v>0</v>
      </c>
      <c r="BF978" s="155">
        <f>IF(U978="snížená",N978,0)</f>
        <v>0</v>
      </c>
      <c r="BG978" s="155">
        <f>IF(U978="zákl. přenesená",N978,0)</f>
        <v>0</v>
      </c>
      <c r="BH978" s="155">
        <f>IF(U978="sníž. přenesená",N978,0)</f>
        <v>0</v>
      </c>
      <c r="BI978" s="155">
        <f>IF(U978="nulová",N978,0)</f>
        <v>0</v>
      </c>
      <c r="BJ978" s="9" t="s">
        <v>83</v>
      </c>
      <c r="BK978" s="155">
        <f>ROUND(L978*K978,2)</f>
        <v>0</v>
      </c>
      <c r="BL978" s="9" t="s">
        <v>337</v>
      </c>
      <c r="BM978" s="9" t="s">
        <v>1459</v>
      </c>
    </row>
    <row r="979" spans="2:47" s="23" customFormat="1" ht="42" customHeight="1">
      <c r="B979" s="24"/>
      <c r="C979" s="25"/>
      <c r="D979" s="25"/>
      <c r="E979" s="25"/>
      <c r="F979" s="294" t="s">
        <v>1400</v>
      </c>
      <c r="G979" s="294"/>
      <c r="H979" s="294"/>
      <c r="I979" s="294"/>
      <c r="J979" s="25"/>
      <c r="K979" s="25"/>
      <c r="L979" s="25"/>
      <c r="M979" s="25"/>
      <c r="N979" s="25"/>
      <c r="O979" s="25"/>
      <c r="P979" s="25"/>
      <c r="Q979" s="25"/>
      <c r="R979" s="26"/>
      <c r="T979" s="196"/>
      <c r="U979" s="25"/>
      <c r="V979" s="25"/>
      <c r="W979" s="25"/>
      <c r="X979" s="25"/>
      <c r="Y979" s="25"/>
      <c r="Z979" s="25"/>
      <c r="AA979" s="66"/>
      <c r="AT979" s="9" t="s">
        <v>169</v>
      </c>
      <c r="AU979" s="9" t="s">
        <v>90</v>
      </c>
    </row>
    <row r="980" spans="2:51" s="165" customFormat="1" ht="22.5" customHeight="1">
      <c r="B980" s="166"/>
      <c r="C980" s="167"/>
      <c r="D980" s="167"/>
      <c r="E980" s="168"/>
      <c r="F980" s="296" t="s">
        <v>1460</v>
      </c>
      <c r="G980" s="296"/>
      <c r="H980" s="296"/>
      <c r="I980" s="296"/>
      <c r="J980" s="167"/>
      <c r="K980" s="169">
        <v>13.9</v>
      </c>
      <c r="L980" s="167"/>
      <c r="M980" s="167"/>
      <c r="N980" s="167"/>
      <c r="O980" s="167"/>
      <c r="P980" s="167"/>
      <c r="Q980" s="167"/>
      <c r="R980" s="170"/>
      <c r="T980" s="171"/>
      <c r="U980" s="167"/>
      <c r="V980" s="167"/>
      <c r="W980" s="167"/>
      <c r="X980" s="167"/>
      <c r="Y980" s="167"/>
      <c r="Z980" s="167"/>
      <c r="AA980" s="172"/>
      <c r="AT980" s="173" t="s">
        <v>269</v>
      </c>
      <c r="AU980" s="173" t="s">
        <v>90</v>
      </c>
      <c r="AV980" s="165" t="s">
        <v>90</v>
      </c>
      <c r="AW980" s="165" t="s">
        <v>32</v>
      </c>
      <c r="AX980" s="165" t="s">
        <v>75</v>
      </c>
      <c r="AY980" s="173" t="s">
        <v>148</v>
      </c>
    </row>
    <row r="981" spans="2:51" s="183" customFormat="1" ht="22.5" customHeight="1">
      <c r="B981" s="184"/>
      <c r="C981" s="185"/>
      <c r="D981" s="185"/>
      <c r="E981" s="186"/>
      <c r="F981" s="299" t="s">
        <v>281</v>
      </c>
      <c r="G981" s="299"/>
      <c r="H981" s="299"/>
      <c r="I981" s="299"/>
      <c r="J981" s="185"/>
      <c r="K981" s="187">
        <v>13.9</v>
      </c>
      <c r="L981" s="185"/>
      <c r="M981" s="185"/>
      <c r="N981" s="185"/>
      <c r="O981" s="185"/>
      <c r="P981" s="185"/>
      <c r="Q981" s="185"/>
      <c r="R981" s="188"/>
      <c r="T981" s="189"/>
      <c r="U981" s="185"/>
      <c r="V981" s="185"/>
      <c r="W981" s="185"/>
      <c r="X981" s="185"/>
      <c r="Y981" s="185"/>
      <c r="Z981" s="185"/>
      <c r="AA981" s="190"/>
      <c r="AT981" s="191" t="s">
        <v>269</v>
      </c>
      <c r="AU981" s="191" t="s">
        <v>90</v>
      </c>
      <c r="AV981" s="183" t="s">
        <v>147</v>
      </c>
      <c r="AW981" s="183" t="s">
        <v>32</v>
      </c>
      <c r="AX981" s="183" t="s">
        <v>83</v>
      </c>
      <c r="AY981" s="191" t="s">
        <v>148</v>
      </c>
    </row>
    <row r="982" spans="2:65" s="23" customFormat="1" ht="31.5" customHeight="1">
      <c r="B982" s="146"/>
      <c r="C982" s="147" t="s">
        <v>1461</v>
      </c>
      <c r="D982" s="147" t="s">
        <v>149</v>
      </c>
      <c r="E982" s="148" t="s">
        <v>1462</v>
      </c>
      <c r="F982" s="291" t="s">
        <v>1463</v>
      </c>
      <c r="G982" s="291"/>
      <c r="H982" s="291"/>
      <c r="I982" s="291"/>
      <c r="J982" s="149" t="s">
        <v>451</v>
      </c>
      <c r="K982" s="150">
        <v>13.9</v>
      </c>
      <c r="L982" s="292"/>
      <c r="M982" s="292"/>
      <c r="N982" s="292">
        <f>ROUND(L982*K982,2)</f>
        <v>0</v>
      </c>
      <c r="O982" s="292"/>
      <c r="P982" s="292"/>
      <c r="Q982" s="292"/>
      <c r="R982" s="151"/>
      <c r="T982" s="152"/>
      <c r="U982" s="34" t="s">
        <v>40</v>
      </c>
      <c r="V982" s="153">
        <v>0</v>
      </c>
      <c r="W982" s="153">
        <f>V982*K982</f>
        <v>0</v>
      </c>
      <c r="X982" s="153">
        <v>0</v>
      </c>
      <c r="Y982" s="153">
        <f>X982*K982</f>
        <v>0</v>
      </c>
      <c r="Z982" s="153">
        <v>0</v>
      </c>
      <c r="AA982" s="154">
        <f>Z982*K982</f>
        <v>0</v>
      </c>
      <c r="AR982" s="9" t="s">
        <v>337</v>
      </c>
      <c r="AT982" s="9" t="s">
        <v>149</v>
      </c>
      <c r="AU982" s="9" t="s">
        <v>90</v>
      </c>
      <c r="AY982" s="9" t="s">
        <v>148</v>
      </c>
      <c r="BE982" s="155">
        <f>IF(U982="základní",N982,0)</f>
        <v>0</v>
      </c>
      <c r="BF982" s="155">
        <f>IF(U982="snížená",N982,0)</f>
        <v>0</v>
      </c>
      <c r="BG982" s="155">
        <f>IF(U982="zákl. přenesená",N982,0)</f>
        <v>0</v>
      </c>
      <c r="BH982" s="155">
        <f>IF(U982="sníž. přenesená",N982,0)</f>
        <v>0</v>
      </c>
      <c r="BI982" s="155">
        <f>IF(U982="nulová",N982,0)</f>
        <v>0</v>
      </c>
      <c r="BJ982" s="9" t="s">
        <v>83</v>
      </c>
      <c r="BK982" s="155">
        <f>ROUND(L982*K982,2)</f>
        <v>0</v>
      </c>
      <c r="BL982" s="9" t="s">
        <v>337</v>
      </c>
      <c r="BM982" s="9" t="s">
        <v>1464</v>
      </c>
    </row>
    <row r="983" spans="2:47" s="23" customFormat="1" ht="34.5" customHeight="1">
      <c r="B983" s="24"/>
      <c r="C983" s="25"/>
      <c r="D983" s="25"/>
      <c r="E983" s="25"/>
      <c r="F983" s="294" t="s">
        <v>1465</v>
      </c>
      <c r="G983" s="294"/>
      <c r="H983" s="294"/>
      <c r="I983" s="294"/>
      <c r="J983" s="25"/>
      <c r="K983" s="25"/>
      <c r="L983" s="25"/>
      <c r="M983" s="25"/>
      <c r="N983" s="25"/>
      <c r="O983" s="25"/>
      <c r="P983" s="25"/>
      <c r="Q983" s="25"/>
      <c r="R983" s="26"/>
      <c r="T983" s="196"/>
      <c r="U983" s="25"/>
      <c r="V983" s="25"/>
      <c r="W983" s="25"/>
      <c r="X983" s="25"/>
      <c r="Y983" s="25"/>
      <c r="Z983" s="25"/>
      <c r="AA983" s="66"/>
      <c r="AT983" s="9" t="s">
        <v>169</v>
      </c>
      <c r="AU983" s="9" t="s">
        <v>90</v>
      </c>
    </row>
    <row r="984" spans="2:51" s="165" customFormat="1" ht="22.5" customHeight="1">
      <c r="B984" s="166"/>
      <c r="C984" s="167"/>
      <c r="D984" s="167"/>
      <c r="E984" s="168"/>
      <c r="F984" s="296" t="s">
        <v>1466</v>
      </c>
      <c r="G984" s="296"/>
      <c r="H984" s="296"/>
      <c r="I984" s="296"/>
      <c r="J984" s="167"/>
      <c r="K984" s="169">
        <v>13.9</v>
      </c>
      <c r="L984" s="167"/>
      <c r="M984" s="167"/>
      <c r="N984" s="167"/>
      <c r="O984" s="167"/>
      <c r="P984" s="167"/>
      <c r="Q984" s="167"/>
      <c r="R984" s="170"/>
      <c r="T984" s="171"/>
      <c r="U984" s="167"/>
      <c r="V984" s="167"/>
      <c r="W984" s="167"/>
      <c r="X984" s="167"/>
      <c r="Y984" s="167"/>
      <c r="Z984" s="167"/>
      <c r="AA984" s="172"/>
      <c r="AT984" s="173" t="s">
        <v>269</v>
      </c>
      <c r="AU984" s="173" t="s">
        <v>90</v>
      </c>
      <c r="AV984" s="165" t="s">
        <v>90</v>
      </c>
      <c r="AW984" s="165" t="s">
        <v>32</v>
      </c>
      <c r="AX984" s="165" t="s">
        <v>83</v>
      </c>
      <c r="AY984" s="173" t="s">
        <v>148</v>
      </c>
    </row>
    <row r="985" spans="2:51" s="183" customFormat="1" ht="22.5" customHeight="1">
      <c r="B985" s="184"/>
      <c r="C985" s="185"/>
      <c r="D985" s="185"/>
      <c r="E985" s="186"/>
      <c r="F985" s="299" t="s">
        <v>281</v>
      </c>
      <c r="G985" s="299"/>
      <c r="H985" s="299"/>
      <c r="I985" s="299"/>
      <c r="J985" s="185"/>
      <c r="K985" s="187">
        <v>13.9</v>
      </c>
      <c r="L985" s="185"/>
      <c r="M985" s="185"/>
      <c r="N985" s="185"/>
      <c r="O985" s="185"/>
      <c r="P985" s="185"/>
      <c r="Q985" s="185"/>
      <c r="R985" s="188"/>
      <c r="T985" s="189"/>
      <c r="U985" s="185"/>
      <c r="V985" s="185"/>
      <c r="W985" s="185"/>
      <c r="X985" s="185"/>
      <c r="Y985" s="185"/>
      <c r="Z985" s="185"/>
      <c r="AA985" s="190"/>
      <c r="AT985" s="191" t="s">
        <v>269</v>
      </c>
      <c r="AU985" s="191" t="s">
        <v>90</v>
      </c>
      <c r="AV985" s="183" t="s">
        <v>147</v>
      </c>
      <c r="AW985" s="183" t="s">
        <v>32</v>
      </c>
      <c r="AX985" s="183" t="s">
        <v>75</v>
      </c>
      <c r="AY985" s="191" t="s">
        <v>148</v>
      </c>
    </row>
    <row r="986" spans="2:65" s="23" customFormat="1" ht="44.25" customHeight="1">
      <c r="B986" s="146"/>
      <c r="C986" s="147" t="s">
        <v>1467</v>
      </c>
      <c r="D986" s="147" t="s">
        <v>149</v>
      </c>
      <c r="E986" s="148" t="s">
        <v>1468</v>
      </c>
      <c r="F986" s="291" t="s">
        <v>1469</v>
      </c>
      <c r="G986" s="291"/>
      <c r="H986" s="291"/>
      <c r="I986" s="291"/>
      <c r="J986" s="149" t="s">
        <v>172</v>
      </c>
      <c r="K986" s="150">
        <v>13.9</v>
      </c>
      <c r="L986" s="292"/>
      <c r="M986" s="292"/>
      <c r="N986" s="292">
        <f>ROUND(L986*K986,2)</f>
        <v>0</v>
      </c>
      <c r="O986" s="292"/>
      <c r="P986" s="292"/>
      <c r="Q986" s="292"/>
      <c r="R986" s="151"/>
      <c r="T986" s="152"/>
      <c r="U986" s="34" t="s">
        <v>40</v>
      </c>
      <c r="V986" s="153">
        <v>1.649</v>
      </c>
      <c r="W986" s="153">
        <f>V986*K986</f>
        <v>22.9211</v>
      </c>
      <c r="X986" s="153">
        <v>0.00321</v>
      </c>
      <c r="Y986" s="153">
        <f>X986*K986</f>
        <v>0.044619000000000006</v>
      </c>
      <c r="Z986" s="153">
        <v>0</v>
      </c>
      <c r="AA986" s="154">
        <f>Z986*K986</f>
        <v>0</v>
      </c>
      <c r="AR986" s="9" t="s">
        <v>337</v>
      </c>
      <c r="AT986" s="9" t="s">
        <v>149</v>
      </c>
      <c r="AU986" s="9" t="s">
        <v>90</v>
      </c>
      <c r="AY986" s="9" t="s">
        <v>148</v>
      </c>
      <c r="BE986" s="155">
        <f>IF(U986="základní",N986,0)</f>
        <v>0</v>
      </c>
      <c r="BF986" s="155">
        <f>IF(U986="snížená",N986,0)</f>
        <v>0</v>
      </c>
      <c r="BG986" s="155">
        <f>IF(U986="zákl. přenesená",N986,0)</f>
        <v>0</v>
      </c>
      <c r="BH986" s="155">
        <f>IF(U986="sníž. přenesená",N986,0)</f>
        <v>0</v>
      </c>
      <c r="BI986" s="155">
        <f>IF(U986="nulová",N986,0)</f>
        <v>0</v>
      </c>
      <c r="BJ986" s="9" t="s">
        <v>83</v>
      </c>
      <c r="BK986" s="155">
        <f>ROUND(L986*K986,2)</f>
        <v>0</v>
      </c>
      <c r="BL986" s="9" t="s">
        <v>337</v>
      </c>
      <c r="BM986" s="9" t="s">
        <v>1470</v>
      </c>
    </row>
    <row r="987" spans="2:47" s="23" customFormat="1" ht="30" customHeight="1">
      <c r="B987" s="24"/>
      <c r="C987" s="25"/>
      <c r="D987" s="25"/>
      <c r="E987" s="25"/>
      <c r="F987" s="294" t="s">
        <v>1471</v>
      </c>
      <c r="G987" s="294"/>
      <c r="H987" s="294"/>
      <c r="I987" s="294"/>
      <c r="J987" s="25"/>
      <c r="K987" s="25"/>
      <c r="L987" s="25"/>
      <c r="M987" s="25"/>
      <c r="N987" s="25"/>
      <c r="O987" s="25"/>
      <c r="P987" s="25"/>
      <c r="Q987" s="25"/>
      <c r="R987" s="26"/>
      <c r="T987" s="196"/>
      <c r="U987" s="25"/>
      <c r="V987" s="25"/>
      <c r="W987" s="25"/>
      <c r="X987" s="25"/>
      <c r="Y987" s="25"/>
      <c r="Z987" s="25"/>
      <c r="AA987" s="66"/>
      <c r="AT987" s="9" t="s">
        <v>169</v>
      </c>
      <c r="AU987" s="9" t="s">
        <v>90</v>
      </c>
    </row>
    <row r="988" spans="2:51" s="165" customFormat="1" ht="22.5" customHeight="1">
      <c r="B988" s="166"/>
      <c r="C988" s="167"/>
      <c r="D988" s="167"/>
      <c r="E988" s="168"/>
      <c r="F988" s="296" t="s">
        <v>1472</v>
      </c>
      <c r="G988" s="296"/>
      <c r="H988" s="296"/>
      <c r="I988" s="296"/>
      <c r="J988" s="167"/>
      <c r="K988" s="169">
        <v>13.9</v>
      </c>
      <c r="L988" s="167"/>
      <c r="M988" s="167"/>
      <c r="N988" s="167"/>
      <c r="O988" s="167"/>
      <c r="P988" s="167"/>
      <c r="Q988" s="167"/>
      <c r="R988" s="170"/>
      <c r="T988" s="171"/>
      <c r="U988" s="167"/>
      <c r="V988" s="167"/>
      <c r="W988" s="167"/>
      <c r="X988" s="167"/>
      <c r="Y988" s="167"/>
      <c r="Z988" s="167"/>
      <c r="AA988" s="172"/>
      <c r="AT988" s="173" t="s">
        <v>269</v>
      </c>
      <c r="AU988" s="173" t="s">
        <v>90</v>
      </c>
      <c r="AV988" s="165" t="s">
        <v>90</v>
      </c>
      <c r="AW988" s="165" t="s">
        <v>32</v>
      </c>
      <c r="AX988" s="165" t="s">
        <v>83</v>
      </c>
      <c r="AY988" s="173" t="s">
        <v>148</v>
      </c>
    </row>
    <row r="989" spans="2:65" s="23" customFormat="1" ht="31.5" customHeight="1">
      <c r="B989" s="146"/>
      <c r="C989" s="147" t="s">
        <v>1473</v>
      </c>
      <c r="D989" s="147" t="s">
        <v>149</v>
      </c>
      <c r="E989" s="148" t="s">
        <v>1474</v>
      </c>
      <c r="F989" s="291" t="s">
        <v>1475</v>
      </c>
      <c r="G989" s="291"/>
      <c r="H989" s="291"/>
      <c r="I989" s="291"/>
      <c r="J989" s="149" t="s">
        <v>451</v>
      </c>
      <c r="K989" s="150">
        <v>11.4</v>
      </c>
      <c r="L989" s="292"/>
      <c r="M989" s="292"/>
      <c r="N989" s="292">
        <f>ROUND(L989*K989,2)</f>
        <v>0</v>
      </c>
      <c r="O989" s="292"/>
      <c r="P989" s="292"/>
      <c r="Q989" s="292"/>
      <c r="R989" s="151"/>
      <c r="T989" s="152"/>
      <c r="U989" s="34" t="s">
        <v>40</v>
      </c>
      <c r="V989" s="153">
        <v>0.16</v>
      </c>
      <c r="W989" s="153">
        <f>V989*K989</f>
        <v>1.824</v>
      </c>
      <c r="X989" s="153">
        <v>0.00172</v>
      </c>
      <c r="Y989" s="153">
        <f>X989*K989</f>
        <v>0.019608</v>
      </c>
      <c r="Z989" s="153">
        <v>0</v>
      </c>
      <c r="AA989" s="154">
        <f>Z989*K989</f>
        <v>0</v>
      </c>
      <c r="AR989" s="9" t="s">
        <v>337</v>
      </c>
      <c r="AT989" s="9" t="s">
        <v>149</v>
      </c>
      <c r="AU989" s="9" t="s">
        <v>90</v>
      </c>
      <c r="AY989" s="9" t="s">
        <v>148</v>
      </c>
      <c r="BE989" s="155">
        <f>IF(U989="základní",N989,0)</f>
        <v>0</v>
      </c>
      <c r="BF989" s="155">
        <f>IF(U989="snížená",N989,0)</f>
        <v>0</v>
      </c>
      <c r="BG989" s="155">
        <f>IF(U989="zákl. přenesená",N989,0)</f>
        <v>0</v>
      </c>
      <c r="BH989" s="155">
        <f>IF(U989="sníž. přenesená",N989,0)</f>
        <v>0</v>
      </c>
      <c r="BI989" s="155">
        <f>IF(U989="nulová",N989,0)</f>
        <v>0</v>
      </c>
      <c r="BJ989" s="9" t="s">
        <v>83</v>
      </c>
      <c r="BK989" s="155">
        <f>ROUND(L989*K989,2)</f>
        <v>0</v>
      </c>
      <c r="BL989" s="9" t="s">
        <v>337</v>
      </c>
      <c r="BM989" s="9" t="s">
        <v>1476</v>
      </c>
    </row>
    <row r="990" spans="2:47" s="23" customFormat="1" ht="33" customHeight="1">
      <c r="B990" s="24"/>
      <c r="C990" s="25"/>
      <c r="D990" s="25"/>
      <c r="E990" s="25"/>
      <c r="F990" s="294" t="s">
        <v>1477</v>
      </c>
      <c r="G990" s="294"/>
      <c r="H990" s="294"/>
      <c r="I990" s="294"/>
      <c r="J990" s="25"/>
      <c r="K990" s="25"/>
      <c r="L990" s="25"/>
      <c r="M990" s="25"/>
      <c r="N990" s="25"/>
      <c r="O990" s="25"/>
      <c r="P990" s="25"/>
      <c r="Q990" s="25"/>
      <c r="R990" s="26"/>
      <c r="T990" s="196"/>
      <c r="U990" s="25"/>
      <c r="V990" s="25"/>
      <c r="W990" s="25"/>
      <c r="X990" s="25"/>
      <c r="Y990" s="25"/>
      <c r="Z990" s="25"/>
      <c r="AA990" s="66"/>
      <c r="AT990" s="9" t="s">
        <v>169</v>
      </c>
      <c r="AU990" s="9" t="s">
        <v>90</v>
      </c>
    </row>
    <row r="991" spans="2:51" s="165" customFormat="1" ht="22.5" customHeight="1">
      <c r="B991" s="166"/>
      <c r="C991" s="167"/>
      <c r="D991" s="167"/>
      <c r="E991" s="168"/>
      <c r="F991" s="296" t="s">
        <v>1478</v>
      </c>
      <c r="G991" s="296"/>
      <c r="H991" s="296"/>
      <c r="I991" s="296"/>
      <c r="J991" s="167"/>
      <c r="K991" s="169">
        <v>11.4</v>
      </c>
      <c r="L991" s="167"/>
      <c r="M991" s="167"/>
      <c r="N991" s="167"/>
      <c r="O991" s="167"/>
      <c r="P991" s="167"/>
      <c r="Q991" s="167"/>
      <c r="R991" s="170"/>
      <c r="T991" s="171"/>
      <c r="U991" s="167"/>
      <c r="V991" s="167"/>
      <c r="W991" s="167"/>
      <c r="X991" s="167"/>
      <c r="Y991" s="167"/>
      <c r="Z991" s="167"/>
      <c r="AA991" s="172"/>
      <c r="AT991" s="173" t="s">
        <v>269</v>
      </c>
      <c r="AU991" s="173" t="s">
        <v>90</v>
      </c>
      <c r="AV991" s="165" t="s">
        <v>90</v>
      </c>
      <c r="AW991" s="165" t="s">
        <v>32</v>
      </c>
      <c r="AX991" s="165" t="s">
        <v>83</v>
      </c>
      <c r="AY991" s="173" t="s">
        <v>148</v>
      </c>
    </row>
    <row r="992" spans="2:65" s="23" customFormat="1" ht="31.5" customHeight="1">
      <c r="B992" s="146"/>
      <c r="C992" s="147" t="s">
        <v>1479</v>
      </c>
      <c r="D992" s="147" t="s">
        <v>149</v>
      </c>
      <c r="E992" s="148" t="s">
        <v>1480</v>
      </c>
      <c r="F992" s="291" t="s">
        <v>1481</v>
      </c>
      <c r="G992" s="291"/>
      <c r="H992" s="291"/>
      <c r="I992" s="291"/>
      <c r="J992" s="149" t="s">
        <v>451</v>
      </c>
      <c r="K992" s="150">
        <v>5</v>
      </c>
      <c r="L992" s="292"/>
      <c r="M992" s="292"/>
      <c r="N992" s="292">
        <f>ROUND(L992*K992,2)</f>
        <v>0</v>
      </c>
      <c r="O992" s="292"/>
      <c r="P992" s="292"/>
      <c r="Q992" s="292"/>
      <c r="R992" s="151"/>
      <c r="T992" s="152"/>
      <c r="U992" s="34" t="s">
        <v>40</v>
      </c>
      <c r="V992" s="153">
        <v>0.16</v>
      </c>
      <c r="W992" s="153">
        <f>V992*K992</f>
        <v>0.8</v>
      </c>
      <c r="X992" s="153">
        <v>0.00172</v>
      </c>
      <c r="Y992" s="153">
        <f>X992*K992</f>
        <v>0.0086</v>
      </c>
      <c r="Z992" s="153">
        <v>0</v>
      </c>
      <c r="AA992" s="154">
        <f>Z992*K992</f>
        <v>0</v>
      </c>
      <c r="AR992" s="9" t="s">
        <v>337</v>
      </c>
      <c r="AT992" s="9" t="s">
        <v>149</v>
      </c>
      <c r="AU992" s="9" t="s">
        <v>90</v>
      </c>
      <c r="AY992" s="9" t="s">
        <v>148</v>
      </c>
      <c r="BE992" s="155">
        <f>IF(U992="základní",N992,0)</f>
        <v>0</v>
      </c>
      <c r="BF992" s="155">
        <f>IF(U992="snížená",N992,0)</f>
        <v>0</v>
      </c>
      <c r="BG992" s="155">
        <f>IF(U992="zákl. přenesená",N992,0)</f>
        <v>0</v>
      </c>
      <c r="BH992" s="155">
        <f>IF(U992="sníž. přenesená",N992,0)</f>
        <v>0</v>
      </c>
      <c r="BI992" s="155">
        <f>IF(U992="nulová",N992,0)</f>
        <v>0</v>
      </c>
      <c r="BJ992" s="9" t="s">
        <v>83</v>
      </c>
      <c r="BK992" s="155">
        <f>ROUND(L992*K992,2)</f>
        <v>0</v>
      </c>
      <c r="BL992" s="9" t="s">
        <v>337</v>
      </c>
      <c r="BM992" s="9" t="s">
        <v>1482</v>
      </c>
    </row>
    <row r="993" spans="2:47" s="23" customFormat="1" ht="35.25" customHeight="1">
      <c r="B993" s="24"/>
      <c r="C993" s="25"/>
      <c r="D993" s="25"/>
      <c r="E993" s="25"/>
      <c r="F993" s="294" t="s">
        <v>1477</v>
      </c>
      <c r="G993" s="294"/>
      <c r="H993" s="294"/>
      <c r="I993" s="294"/>
      <c r="J993" s="25"/>
      <c r="K993" s="25"/>
      <c r="L993" s="25"/>
      <c r="M993" s="25"/>
      <c r="N993" s="25"/>
      <c r="O993" s="25"/>
      <c r="P993" s="25"/>
      <c r="Q993" s="25"/>
      <c r="R993" s="26"/>
      <c r="T993" s="196"/>
      <c r="U993" s="25"/>
      <c r="V993" s="25"/>
      <c r="W993" s="25"/>
      <c r="X993" s="25"/>
      <c r="Y993" s="25"/>
      <c r="Z993" s="25"/>
      <c r="AA993" s="66"/>
      <c r="AT993" s="9" t="s">
        <v>169</v>
      </c>
      <c r="AU993" s="9" t="s">
        <v>90</v>
      </c>
    </row>
    <row r="994" spans="2:51" s="165" customFormat="1" ht="22.5" customHeight="1">
      <c r="B994" s="166"/>
      <c r="C994" s="167"/>
      <c r="D994" s="167"/>
      <c r="E994" s="168"/>
      <c r="F994" s="296" t="s">
        <v>1483</v>
      </c>
      <c r="G994" s="296"/>
      <c r="H994" s="296"/>
      <c r="I994" s="296"/>
      <c r="J994" s="167"/>
      <c r="K994" s="169">
        <v>5</v>
      </c>
      <c r="L994" s="167"/>
      <c r="M994" s="167"/>
      <c r="N994" s="167"/>
      <c r="O994" s="167"/>
      <c r="P994" s="167"/>
      <c r="Q994" s="167"/>
      <c r="R994" s="170"/>
      <c r="T994" s="171"/>
      <c r="U994" s="167"/>
      <c r="V994" s="167"/>
      <c r="W994" s="167"/>
      <c r="X994" s="167"/>
      <c r="Y994" s="167"/>
      <c r="Z994" s="167"/>
      <c r="AA994" s="172"/>
      <c r="AT994" s="173" t="s">
        <v>269</v>
      </c>
      <c r="AU994" s="173" t="s">
        <v>90</v>
      </c>
      <c r="AV994" s="165" t="s">
        <v>90</v>
      </c>
      <c r="AW994" s="165" t="s">
        <v>32</v>
      </c>
      <c r="AX994" s="165" t="s">
        <v>83</v>
      </c>
      <c r="AY994" s="173" t="s">
        <v>148</v>
      </c>
    </row>
    <row r="995" spans="2:65" s="23" customFormat="1" ht="31.5" customHeight="1">
      <c r="B995" s="146"/>
      <c r="C995" s="147" t="s">
        <v>1484</v>
      </c>
      <c r="D995" s="147" t="s">
        <v>149</v>
      </c>
      <c r="E995" s="148" t="s">
        <v>1485</v>
      </c>
      <c r="F995" s="291" t="s">
        <v>1486</v>
      </c>
      <c r="G995" s="291"/>
      <c r="H995" s="291"/>
      <c r="I995" s="291"/>
      <c r="J995" s="149" t="s">
        <v>451</v>
      </c>
      <c r="K995" s="150">
        <v>24.06</v>
      </c>
      <c r="L995" s="292"/>
      <c r="M995" s="292"/>
      <c r="N995" s="292">
        <f>ROUND(L995*K995,2)</f>
        <v>0</v>
      </c>
      <c r="O995" s="292"/>
      <c r="P995" s="292"/>
      <c r="Q995" s="292"/>
      <c r="R995" s="151"/>
      <c r="T995" s="152"/>
      <c r="U995" s="34" t="s">
        <v>40</v>
      </c>
      <c r="V995" s="153">
        <v>0.17500000000000002</v>
      </c>
      <c r="W995" s="153">
        <f>V995*K995</f>
        <v>4.210500000000001</v>
      </c>
      <c r="X995" s="153">
        <v>0.00145</v>
      </c>
      <c r="Y995" s="153">
        <f>X995*K995</f>
        <v>0.034886999999999994</v>
      </c>
      <c r="Z995" s="153">
        <v>0</v>
      </c>
      <c r="AA995" s="154">
        <f>Z995*K995</f>
        <v>0</v>
      </c>
      <c r="AR995" s="9" t="s">
        <v>337</v>
      </c>
      <c r="AT995" s="9" t="s">
        <v>149</v>
      </c>
      <c r="AU995" s="9" t="s">
        <v>90</v>
      </c>
      <c r="AY995" s="9" t="s">
        <v>148</v>
      </c>
      <c r="BE995" s="155">
        <f>IF(U995="základní",N995,0)</f>
        <v>0</v>
      </c>
      <c r="BF995" s="155">
        <f>IF(U995="snížená",N995,0)</f>
        <v>0</v>
      </c>
      <c r="BG995" s="155">
        <f>IF(U995="zákl. přenesená",N995,0)</f>
        <v>0</v>
      </c>
      <c r="BH995" s="155">
        <f>IF(U995="sníž. přenesená",N995,0)</f>
        <v>0</v>
      </c>
      <c r="BI995" s="155">
        <f>IF(U995="nulová",N995,0)</f>
        <v>0</v>
      </c>
      <c r="BJ995" s="9" t="s">
        <v>83</v>
      </c>
      <c r="BK995" s="155">
        <f>ROUND(L995*K995,2)</f>
        <v>0</v>
      </c>
      <c r="BL995" s="9" t="s">
        <v>337</v>
      </c>
      <c r="BM995" s="9" t="s">
        <v>1487</v>
      </c>
    </row>
    <row r="996" spans="2:47" s="23" customFormat="1" ht="35.25" customHeight="1">
      <c r="B996" s="24"/>
      <c r="C996" s="25"/>
      <c r="D996" s="25"/>
      <c r="E996" s="25"/>
      <c r="F996" s="294" t="s">
        <v>1488</v>
      </c>
      <c r="G996" s="294"/>
      <c r="H996" s="294"/>
      <c r="I996" s="294"/>
      <c r="J996" s="25"/>
      <c r="K996" s="25"/>
      <c r="L996" s="25"/>
      <c r="M996" s="25"/>
      <c r="N996" s="25"/>
      <c r="O996" s="25"/>
      <c r="P996" s="25"/>
      <c r="Q996" s="25"/>
      <c r="R996" s="26"/>
      <c r="T996" s="196"/>
      <c r="U996" s="25"/>
      <c r="V996" s="25"/>
      <c r="W996" s="25"/>
      <c r="X996" s="25"/>
      <c r="Y996" s="25"/>
      <c r="Z996" s="25"/>
      <c r="AA996" s="66"/>
      <c r="AT996" s="9" t="s">
        <v>169</v>
      </c>
      <c r="AU996" s="9" t="s">
        <v>90</v>
      </c>
    </row>
    <row r="997" spans="2:51" s="165" customFormat="1" ht="22.5" customHeight="1">
      <c r="B997" s="166"/>
      <c r="C997" s="167"/>
      <c r="D997" s="167"/>
      <c r="E997" s="168"/>
      <c r="F997" s="296" t="s">
        <v>1489</v>
      </c>
      <c r="G997" s="296"/>
      <c r="H997" s="296"/>
      <c r="I997" s="296"/>
      <c r="J997" s="167"/>
      <c r="K997" s="169">
        <v>24.06</v>
      </c>
      <c r="L997" s="167"/>
      <c r="M997" s="167"/>
      <c r="N997" s="167"/>
      <c r="O997" s="167"/>
      <c r="P997" s="167"/>
      <c r="Q997" s="167"/>
      <c r="R997" s="170"/>
      <c r="T997" s="171"/>
      <c r="U997" s="167"/>
      <c r="V997" s="167"/>
      <c r="W997" s="167"/>
      <c r="X997" s="167"/>
      <c r="Y997" s="167"/>
      <c r="Z997" s="167"/>
      <c r="AA997" s="172"/>
      <c r="AT997" s="173" t="s">
        <v>269</v>
      </c>
      <c r="AU997" s="173" t="s">
        <v>90</v>
      </c>
      <c r="AV997" s="165" t="s">
        <v>90</v>
      </c>
      <c r="AW997" s="165" t="s">
        <v>32</v>
      </c>
      <c r="AX997" s="165" t="s">
        <v>83</v>
      </c>
      <c r="AY997" s="173" t="s">
        <v>148</v>
      </c>
    </row>
    <row r="998" spans="2:65" s="23" customFormat="1" ht="31.5" customHeight="1">
      <c r="B998" s="146"/>
      <c r="C998" s="147" t="s">
        <v>1490</v>
      </c>
      <c r="D998" s="147" t="s">
        <v>149</v>
      </c>
      <c r="E998" s="148" t="s">
        <v>1491</v>
      </c>
      <c r="F998" s="291" t="s">
        <v>1492</v>
      </c>
      <c r="G998" s="291"/>
      <c r="H998" s="291"/>
      <c r="I998" s="291"/>
      <c r="J998" s="149" t="s">
        <v>451</v>
      </c>
      <c r="K998" s="150">
        <v>8.75</v>
      </c>
      <c r="L998" s="292"/>
      <c r="M998" s="292"/>
      <c r="N998" s="292">
        <f>ROUND(L998*K998,2)</f>
        <v>0</v>
      </c>
      <c r="O998" s="292"/>
      <c r="P998" s="292"/>
      <c r="Q998" s="292"/>
      <c r="R998" s="151"/>
      <c r="T998" s="152"/>
      <c r="U998" s="34" t="s">
        <v>40</v>
      </c>
      <c r="V998" s="153">
        <v>0.17500000000000002</v>
      </c>
      <c r="W998" s="153">
        <f>V998*K998</f>
        <v>1.5312500000000002</v>
      </c>
      <c r="X998" s="153">
        <v>0.00145</v>
      </c>
      <c r="Y998" s="153">
        <f>X998*K998</f>
        <v>0.012687499999999999</v>
      </c>
      <c r="Z998" s="153">
        <v>0</v>
      </c>
      <c r="AA998" s="154">
        <f>Z998*K998</f>
        <v>0</v>
      </c>
      <c r="AR998" s="9" t="s">
        <v>337</v>
      </c>
      <c r="AT998" s="9" t="s">
        <v>149</v>
      </c>
      <c r="AU998" s="9" t="s">
        <v>90</v>
      </c>
      <c r="AY998" s="9" t="s">
        <v>148</v>
      </c>
      <c r="BE998" s="155">
        <f>IF(U998="základní",N998,0)</f>
        <v>0</v>
      </c>
      <c r="BF998" s="155">
        <f>IF(U998="snížená",N998,0)</f>
        <v>0</v>
      </c>
      <c r="BG998" s="155">
        <f>IF(U998="zákl. přenesená",N998,0)</f>
        <v>0</v>
      </c>
      <c r="BH998" s="155">
        <f>IF(U998="sníž. přenesená",N998,0)</f>
        <v>0</v>
      </c>
      <c r="BI998" s="155">
        <f>IF(U998="nulová",N998,0)</f>
        <v>0</v>
      </c>
      <c r="BJ998" s="9" t="s">
        <v>83</v>
      </c>
      <c r="BK998" s="155">
        <f>ROUND(L998*K998,2)</f>
        <v>0</v>
      </c>
      <c r="BL998" s="9" t="s">
        <v>337</v>
      </c>
      <c r="BM998" s="9" t="s">
        <v>1493</v>
      </c>
    </row>
    <row r="999" spans="2:47" s="23" customFormat="1" ht="33.75" customHeight="1">
      <c r="B999" s="24"/>
      <c r="C999" s="25"/>
      <c r="D999" s="25"/>
      <c r="E999" s="25"/>
      <c r="F999" s="294" t="s">
        <v>1488</v>
      </c>
      <c r="G999" s="294"/>
      <c r="H999" s="294"/>
      <c r="I999" s="294"/>
      <c r="J999" s="25"/>
      <c r="K999" s="25"/>
      <c r="L999" s="25"/>
      <c r="M999" s="25"/>
      <c r="N999" s="25"/>
      <c r="O999" s="25"/>
      <c r="P999" s="25"/>
      <c r="Q999" s="25"/>
      <c r="R999" s="26"/>
      <c r="T999" s="196"/>
      <c r="U999" s="25"/>
      <c r="V999" s="25"/>
      <c r="W999" s="25"/>
      <c r="X999" s="25"/>
      <c r="Y999" s="25"/>
      <c r="Z999" s="25"/>
      <c r="AA999" s="66"/>
      <c r="AT999" s="9" t="s">
        <v>169</v>
      </c>
      <c r="AU999" s="9" t="s">
        <v>90</v>
      </c>
    </row>
    <row r="1000" spans="2:51" s="165" customFormat="1" ht="22.5" customHeight="1">
      <c r="B1000" s="166"/>
      <c r="C1000" s="167"/>
      <c r="D1000" s="167"/>
      <c r="E1000" s="168"/>
      <c r="F1000" s="296" t="s">
        <v>1494</v>
      </c>
      <c r="G1000" s="296"/>
      <c r="H1000" s="296"/>
      <c r="I1000" s="296"/>
      <c r="J1000" s="167"/>
      <c r="K1000" s="169">
        <v>8.75</v>
      </c>
      <c r="L1000" s="167"/>
      <c r="M1000" s="167"/>
      <c r="N1000" s="167"/>
      <c r="O1000" s="167"/>
      <c r="P1000" s="167"/>
      <c r="Q1000" s="167"/>
      <c r="R1000" s="170"/>
      <c r="T1000" s="171"/>
      <c r="U1000" s="167"/>
      <c r="V1000" s="167"/>
      <c r="W1000" s="167"/>
      <c r="X1000" s="167"/>
      <c r="Y1000" s="167"/>
      <c r="Z1000" s="167"/>
      <c r="AA1000" s="172"/>
      <c r="AT1000" s="173" t="s">
        <v>269</v>
      </c>
      <c r="AU1000" s="173" t="s">
        <v>90</v>
      </c>
      <c r="AV1000" s="165" t="s">
        <v>90</v>
      </c>
      <c r="AW1000" s="165" t="s">
        <v>32</v>
      </c>
      <c r="AX1000" s="165" t="s">
        <v>83</v>
      </c>
      <c r="AY1000" s="173" t="s">
        <v>148</v>
      </c>
    </row>
    <row r="1001" spans="2:65" s="23" customFormat="1" ht="31.5" customHeight="1">
      <c r="B1001" s="146"/>
      <c r="C1001" s="147" t="s">
        <v>1495</v>
      </c>
      <c r="D1001" s="147" t="s">
        <v>149</v>
      </c>
      <c r="E1001" s="148" t="s">
        <v>1496</v>
      </c>
      <c r="F1001" s="291" t="s">
        <v>1497</v>
      </c>
      <c r="G1001" s="291"/>
      <c r="H1001" s="291"/>
      <c r="I1001" s="291"/>
      <c r="J1001" s="149" t="s">
        <v>451</v>
      </c>
      <c r="K1001" s="150">
        <v>13</v>
      </c>
      <c r="L1001" s="292"/>
      <c r="M1001" s="292"/>
      <c r="N1001" s="292">
        <f>ROUND(L1001*K1001,2)</f>
        <v>0</v>
      </c>
      <c r="O1001" s="292"/>
      <c r="P1001" s="292"/>
      <c r="Q1001" s="292"/>
      <c r="R1001" s="151"/>
      <c r="T1001" s="152"/>
      <c r="U1001" s="34" t="s">
        <v>40</v>
      </c>
      <c r="V1001" s="153">
        <v>0.17500000000000002</v>
      </c>
      <c r="W1001" s="153">
        <f>V1001*K1001</f>
        <v>2.2750000000000004</v>
      </c>
      <c r="X1001" s="153">
        <v>0.00145</v>
      </c>
      <c r="Y1001" s="153">
        <f>X1001*K1001</f>
        <v>0.01885</v>
      </c>
      <c r="Z1001" s="153">
        <v>0</v>
      </c>
      <c r="AA1001" s="154">
        <f>Z1001*K1001</f>
        <v>0</v>
      </c>
      <c r="AR1001" s="9" t="s">
        <v>337</v>
      </c>
      <c r="AT1001" s="9" t="s">
        <v>149</v>
      </c>
      <c r="AU1001" s="9" t="s">
        <v>90</v>
      </c>
      <c r="AY1001" s="9" t="s">
        <v>148</v>
      </c>
      <c r="BE1001" s="155">
        <f>IF(U1001="základní",N1001,0)</f>
        <v>0</v>
      </c>
      <c r="BF1001" s="155">
        <f>IF(U1001="snížená",N1001,0)</f>
        <v>0</v>
      </c>
      <c r="BG1001" s="155">
        <f>IF(U1001="zákl. přenesená",N1001,0)</f>
        <v>0</v>
      </c>
      <c r="BH1001" s="155">
        <f>IF(U1001="sníž. přenesená",N1001,0)</f>
        <v>0</v>
      </c>
      <c r="BI1001" s="155">
        <f>IF(U1001="nulová",N1001,0)</f>
        <v>0</v>
      </c>
      <c r="BJ1001" s="9" t="s">
        <v>83</v>
      </c>
      <c r="BK1001" s="155">
        <f>ROUND(L1001*K1001,2)</f>
        <v>0</v>
      </c>
      <c r="BL1001" s="9" t="s">
        <v>337</v>
      </c>
      <c r="BM1001" s="9" t="s">
        <v>1498</v>
      </c>
    </row>
    <row r="1002" spans="2:47" s="23" customFormat="1" ht="33.75" customHeight="1">
      <c r="B1002" s="24"/>
      <c r="C1002" s="25"/>
      <c r="D1002" s="25"/>
      <c r="E1002" s="25"/>
      <c r="F1002" s="294" t="s">
        <v>1488</v>
      </c>
      <c r="G1002" s="294"/>
      <c r="H1002" s="294"/>
      <c r="I1002" s="294"/>
      <c r="J1002" s="25"/>
      <c r="K1002" s="25"/>
      <c r="L1002" s="25"/>
      <c r="M1002" s="25"/>
      <c r="N1002" s="25"/>
      <c r="O1002" s="25"/>
      <c r="P1002" s="25"/>
      <c r="Q1002" s="25"/>
      <c r="R1002" s="26"/>
      <c r="T1002" s="196"/>
      <c r="U1002" s="25"/>
      <c r="V1002" s="25"/>
      <c r="W1002" s="25"/>
      <c r="X1002" s="25"/>
      <c r="Y1002" s="25"/>
      <c r="Z1002" s="25"/>
      <c r="AA1002" s="66"/>
      <c r="AT1002" s="9" t="s">
        <v>169</v>
      </c>
      <c r="AU1002" s="9" t="s">
        <v>90</v>
      </c>
    </row>
    <row r="1003" spans="2:51" s="165" customFormat="1" ht="22.5" customHeight="1">
      <c r="B1003" s="166"/>
      <c r="C1003" s="167"/>
      <c r="D1003" s="167"/>
      <c r="E1003" s="168"/>
      <c r="F1003" s="296" t="s">
        <v>1499</v>
      </c>
      <c r="G1003" s="296"/>
      <c r="H1003" s="296"/>
      <c r="I1003" s="296"/>
      <c r="J1003" s="167"/>
      <c r="K1003" s="169">
        <v>13</v>
      </c>
      <c r="L1003" s="167"/>
      <c r="M1003" s="167"/>
      <c r="N1003" s="167"/>
      <c r="O1003" s="167"/>
      <c r="P1003" s="167"/>
      <c r="Q1003" s="167"/>
      <c r="R1003" s="170"/>
      <c r="T1003" s="171"/>
      <c r="U1003" s="167"/>
      <c r="V1003" s="167"/>
      <c r="W1003" s="167"/>
      <c r="X1003" s="167"/>
      <c r="Y1003" s="167"/>
      <c r="Z1003" s="167"/>
      <c r="AA1003" s="172"/>
      <c r="AT1003" s="173" t="s">
        <v>269</v>
      </c>
      <c r="AU1003" s="173" t="s">
        <v>90</v>
      </c>
      <c r="AV1003" s="165" t="s">
        <v>90</v>
      </c>
      <c r="AW1003" s="165" t="s">
        <v>32</v>
      </c>
      <c r="AX1003" s="165" t="s">
        <v>83</v>
      </c>
      <c r="AY1003" s="173" t="s">
        <v>148</v>
      </c>
    </row>
    <row r="1004" spans="2:65" s="23" customFormat="1" ht="31.5" customHeight="1">
      <c r="B1004" s="146"/>
      <c r="C1004" s="147" t="s">
        <v>1500</v>
      </c>
      <c r="D1004" s="147" t="s">
        <v>149</v>
      </c>
      <c r="E1004" s="148" t="s">
        <v>1501</v>
      </c>
      <c r="F1004" s="291" t="s">
        <v>1502</v>
      </c>
      <c r="G1004" s="291"/>
      <c r="H1004" s="291"/>
      <c r="I1004" s="291"/>
      <c r="J1004" s="149" t="s">
        <v>1024</v>
      </c>
      <c r="K1004" s="150">
        <v>762.527</v>
      </c>
      <c r="L1004" s="292"/>
      <c r="M1004" s="292"/>
      <c r="N1004" s="292">
        <f>ROUND(L1004*K1004,2)</f>
        <v>0</v>
      </c>
      <c r="O1004" s="292"/>
      <c r="P1004" s="292"/>
      <c r="Q1004" s="292"/>
      <c r="R1004" s="151"/>
      <c r="T1004" s="152"/>
      <c r="U1004" s="34" t="s">
        <v>40</v>
      </c>
      <c r="V1004" s="153">
        <v>0</v>
      </c>
      <c r="W1004" s="153">
        <f>V1004*K1004</f>
        <v>0</v>
      </c>
      <c r="X1004" s="153">
        <v>0</v>
      </c>
      <c r="Y1004" s="153">
        <f>X1004*K1004</f>
        <v>0</v>
      </c>
      <c r="Z1004" s="153">
        <v>0</v>
      </c>
      <c r="AA1004" s="154">
        <f>Z1004*K1004</f>
        <v>0</v>
      </c>
      <c r="AR1004" s="9" t="s">
        <v>337</v>
      </c>
      <c r="AT1004" s="9" t="s">
        <v>149</v>
      </c>
      <c r="AU1004" s="9" t="s">
        <v>90</v>
      </c>
      <c r="AY1004" s="9" t="s">
        <v>148</v>
      </c>
      <c r="BE1004" s="155">
        <f>IF(U1004="základní",N1004,0)</f>
        <v>0</v>
      </c>
      <c r="BF1004" s="155">
        <f>IF(U1004="snížená",N1004,0)</f>
        <v>0</v>
      </c>
      <c r="BG1004" s="155">
        <f>IF(U1004="zákl. přenesená",N1004,0)</f>
        <v>0</v>
      </c>
      <c r="BH1004" s="155">
        <f>IF(U1004="sníž. přenesená",N1004,0)</f>
        <v>0</v>
      </c>
      <c r="BI1004" s="155">
        <f>IF(U1004="nulová",N1004,0)</f>
        <v>0</v>
      </c>
      <c r="BJ1004" s="9" t="s">
        <v>83</v>
      </c>
      <c r="BK1004" s="155">
        <f>ROUND(L1004*K1004,2)</f>
        <v>0</v>
      </c>
      <c r="BL1004" s="9" t="s">
        <v>337</v>
      </c>
      <c r="BM1004" s="9" t="s">
        <v>1503</v>
      </c>
    </row>
    <row r="1005" spans="2:63" s="134" customFormat="1" ht="29.25" customHeight="1">
      <c r="B1005" s="135"/>
      <c r="C1005" s="136"/>
      <c r="D1005" s="145" t="s">
        <v>239</v>
      </c>
      <c r="E1005" s="145"/>
      <c r="F1005" s="145"/>
      <c r="G1005" s="145"/>
      <c r="H1005" s="145"/>
      <c r="I1005" s="145"/>
      <c r="J1005" s="145"/>
      <c r="K1005" s="145"/>
      <c r="L1005" s="145"/>
      <c r="M1005" s="145"/>
      <c r="N1005" s="301">
        <f>BK1005</f>
        <v>0</v>
      </c>
      <c r="O1005" s="301"/>
      <c r="P1005" s="301"/>
      <c r="Q1005" s="301"/>
      <c r="R1005" s="138"/>
      <c r="T1005" s="139"/>
      <c r="U1005" s="136"/>
      <c r="V1005" s="136"/>
      <c r="W1005" s="140">
        <f>SUM(W1006:W1019)</f>
        <v>129.63827</v>
      </c>
      <c r="X1005" s="136"/>
      <c r="Y1005" s="140">
        <f>SUM(Y1006:Y1019)</f>
        <v>0.021212099999999998</v>
      </c>
      <c r="Z1005" s="136"/>
      <c r="AA1005" s="141">
        <f>SUM(AA1006:AA1019)</f>
        <v>8.130595000000001</v>
      </c>
      <c r="AR1005" s="142" t="s">
        <v>90</v>
      </c>
      <c r="AT1005" s="143" t="s">
        <v>74</v>
      </c>
      <c r="AU1005" s="143" t="s">
        <v>83</v>
      </c>
      <c r="AY1005" s="142" t="s">
        <v>148</v>
      </c>
      <c r="BK1005" s="144">
        <f>SUM(BK1006:BK1019)</f>
        <v>0</v>
      </c>
    </row>
    <row r="1006" spans="2:65" s="23" customFormat="1" ht="22.5" customHeight="1">
      <c r="B1006" s="146"/>
      <c r="C1006" s="147" t="s">
        <v>1504</v>
      </c>
      <c r="D1006" s="147" t="s">
        <v>149</v>
      </c>
      <c r="E1006" s="148" t="s">
        <v>1505</v>
      </c>
      <c r="F1006" s="291" t="s">
        <v>1506</v>
      </c>
      <c r="G1006" s="291"/>
      <c r="H1006" s="291"/>
      <c r="I1006" s="291"/>
      <c r="J1006" s="149" t="s">
        <v>946</v>
      </c>
      <c r="K1006" s="150">
        <v>1</v>
      </c>
      <c r="L1006" s="292"/>
      <c r="M1006" s="292"/>
      <c r="N1006" s="292">
        <f>ROUND(L1006*K1006,2)</f>
        <v>0</v>
      </c>
      <c r="O1006" s="292"/>
      <c r="P1006" s="292"/>
      <c r="Q1006" s="292"/>
      <c r="R1006" s="151"/>
      <c r="T1006" s="152"/>
      <c r="U1006" s="34" t="s">
        <v>40</v>
      </c>
      <c r="V1006" s="153">
        <v>0</v>
      </c>
      <c r="W1006" s="153">
        <f>V1006*K1006</f>
        <v>0</v>
      </c>
      <c r="X1006" s="153">
        <v>0</v>
      </c>
      <c r="Y1006" s="153">
        <f>X1006*K1006</f>
        <v>0</v>
      </c>
      <c r="Z1006" s="153">
        <v>0</v>
      </c>
      <c r="AA1006" s="154">
        <f>Z1006*K1006</f>
        <v>0</v>
      </c>
      <c r="AR1006" s="9" t="s">
        <v>337</v>
      </c>
      <c r="AT1006" s="9" t="s">
        <v>149</v>
      </c>
      <c r="AU1006" s="9" t="s">
        <v>90</v>
      </c>
      <c r="AY1006" s="9" t="s">
        <v>148</v>
      </c>
      <c r="BE1006" s="155">
        <f>IF(U1006="základní",N1006,0)</f>
        <v>0</v>
      </c>
      <c r="BF1006" s="155">
        <f>IF(U1006="snížená",N1006,0)</f>
        <v>0</v>
      </c>
      <c r="BG1006" s="155">
        <f>IF(U1006="zákl. přenesená",N1006,0)</f>
        <v>0</v>
      </c>
      <c r="BH1006" s="155">
        <f>IF(U1006="sníž. přenesená",N1006,0)</f>
        <v>0</v>
      </c>
      <c r="BI1006" s="155">
        <f>IF(U1006="nulová",N1006,0)</f>
        <v>0</v>
      </c>
      <c r="BJ1006" s="9" t="s">
        <v>83</v>
      </c>
      <c r="BK1006" s="155">
        <f>ROUND(L1006*K1006,2)</f>
        <v>0</v>
      </c>
      <c r="BL1006" s="9" t="s">
        <v>337</v>
      </c>
      <c r="BM1006" s="9" t="s">
        <v>1507</v>
      </c>
    </row>
    <row r="1007" spans="2:65" s="23" customFormat="1" ht="31.5" customHeight="1">
      <c r="B1007" s="146"/>
      <c r="C1007" s="147" t="s">
        <v>1508</v>
      </c>
      <c r="D1007" s="147" t="s">
        <v>149</v>
      </c>
      <c r="E1007" s="148" t="s">
        <v>1509</v>
      </c>
      <c r="F1007" s="291" t="s">
        <v>1510</v>
      </c>
      <c r="G1007" s="291"/>
      <c r="H1007" s="291"/>
      <c r="I1007" s="291"/>
      <c r="J1007" s="149" t="s">
        <v>172</v>
      </c>
      <c r="K1007" s="150">
        <v>144.3</v>
      </c>
      <c r="L1007" s="292"/>
      <c r="M1007" s="292"/>
      <c r="N1007" s="292">
        <f>ROUND(L1007*K1007,2)</f>
        <v>0</v>
      </c>
      <c r="O1007" s="292"/>
      <c r="P1007" s="292"/>
      <c r="Q1007" s="292"/>
      <c r="R1007" s="151"/>
      <c r="T1007" s="152"/>
      <c r="U1007" s="34" t="s">
        <v>40</v>
      </c>
      <c r="V1007" s="153">
        <v>0.46</v>
      </c>
      <c r="W1007" s="153">
        <f>V1007*K1007</f>
        <v>66.37800000000001</v>
      </c>
      <c r="X1007" s="153">
        <v>0</v>
      </c>
      <c r="Y1007" s="153">
        <f>X1007*K1007</f>
        <v>0</v>
      </c>
      <c r="Z1007" s="153">
        <v>0</v>
      </c>
      <c r="AA1007" s="154">
        <f>Z1007*K1007</f>
        <v>0</v>
      </c>
      <c r="AR1007" s="9" t="s">
        <v>337</v>
      </c>
      <c r="AT1007" s="9" t="s">
        <v>149</v>
      </c>
      <c r="AU1007" s="9" t="s">
        <v>90</v>
      </c>
      <c r="AY1007" s="9" t="s">
        <v>148</v>
      </c>
      <c r="BE1007" s="155">
        <f>IF(U1007="základní",N1007,0)</f>
        <v>0</v>
      </c>
      <c r="BF1007" s="155">
        <f>IF(U1007="snížená",N1007,0)</f>
        <v>0</v>
      </c>
      <c r="BG1007" s="155">
        <f>IF(U1007="zákl. přenesená",N1007,0)</f>
        <v>0</v>
      </c>
      <c r="BH1007" s="155">
        <f>IF(U1007="sníž. přenesená",N1007,0)</f>
        <v>0</v>
      </c>
      <c r="BI1007" s="155">
        <f>IF(U1007="nulová",N1007,0)</f>
        <v>0</v>
      </c>
      <c r="BJ1007" s="9" t="s">
        <v>83</v>
      </c>
      <c r="BK1007" s="155">
        <f>ROUND(L1007*K1007,2)</f>
        <v>0</v>
      </c>
      <c r="BL1007" s="9" t="s">
        <v>337</v>
      </c>
      <c r="BM1007" s="9" t="s">
        <v>1511</v>
      </c>
    </row>
    <row r="1008" spans="2:51" s="165" customFormat="1" ht="22.5" customHeight="1">
      <c r="B1008" s="166"/>
      <c r="C1008" s="167"/>
      <c r="D1008" s="167"/>
      <c r="E1008" s="168"/>
      <c r="F1008" s="300" t="s">
        <v>1512</v>
      </c>
      <c r="G1008" s="300"/>
      <c r="H1008" s="300"/>
      <c r="I1008" s="300"/>
      <c r="J1008" s="167"/>
      <c r="K1008" s="169">
        <v>144.3</v>
      </c>
      <c r="L1008" s="167"/>
      <c r="M1008" s="167"/>
      <c r="N1008" s="167"/>
      <c r="O1008" s="167"/>
      <c r="P1008" s="167"/>
      <c r="Q1008" s="167"/>
      <c r="R1008" s="170"/>
      <c r="T1008" s="171"/>
      <c r="U1008" s="167"/>
      <c r="V1008" s="167"/>
      <c r="W1008" s="167"/>
      <c r="X1008" s="167"/>
      <c r="Y1008" s="167"/>
      <c r="Z1008" s="167"/>
      <c r="AA1008" s="172"/>
      <c r="AT1008" s="173" t="s">
        <v>269</v>
      </c>
      <c r="AU1008" s="173" t="s">
        <v>90</v>
      </c>
      <c r="AV1008" s="165" t="s">
        <v>90</v>
      </c>
      <c r="AW1008" s="165" t="s">
        <v>32</v>
      </c>
      <c r="AX1008" s="165" t="s">
        <v>83</v>
      </c>
      <c r="AY1008" s="173" t="s">
        <v>148</v>
      </c>
    </row>
    <row r="1009" spans="2:65" s="23" customFormat="1" ht="31.5" customHeight="1">
      <c r="B1009" s="146"/>
      <c r="C1009" s="192" t="s">
        <v>1513</v>
      </c>
      <c r="D1009" s="192" t="s">
        <v>631</v>
      </c>
      <c r="E1009" s="193" t="s">
        <v>1505</v>
      </c>
      <c r="F1009" s="302" t="s">
        <v>1514</v>
      </c>
      <c r="G1009" s="302"/>
      <c r="H1009" s="302"/>
      <c r="I1009" s="302"/>
      <c r="J1009" s="194" t="s">
        <v>172</v>
      </c>
      <c r="K1009" s="195">
        <v>144.3</v>
      </c>
      <c r="L1009" s="303"/>
      <c r="M1009" s="303"/>
      <c r="N1009" s="303">
        <f>ROUND(L1009*K1009,2)</f>
        <v>0</v>
      </c>
      <c r="O1009" s="303"/>
      <c r="P1009" s="303"/>
      <c r="Q1009" s="303"/>
      <c r="R1009" s="151"/>
      <c r="T1009" s="152"/>
      <c r="U1009" s="34" t="s">
        <v>40</v>
      </c>
      <c r="V1009" s="153">
        <v>0</v>
      </c>
      <c r="W1009" s="153">
        <f>V1009*K1009</f>
        <v>0</v>
      </c>
      <c r="X1009" s="153">
        <v>0</v>
      </c>
      <c r="Y1009" s="153">
        <f>X1009*K1009</f>
        <v>0</v>
      </c>
      <c r="Z1009" s="153">
        <v>0</v>
      </c>
      <c r="AA1009" s="154">
        <f>Z1009*K1009</f>
        <v>0</v>
      </c>
      <c r="AR1009" s="9" t="s">
        <v>454</v>
      </c>
      <c r="AT1009" s="9" t="s">
        <v>631</v>
      </c>
      <c r="AU1009" s="9" t="s">
        <v>90</v>
      </c>
      <c r="AY1009" s="9" t="s">
        <v>148</v>
      </c>
      <c r="BE1009" s="155">
        <f>IF(U1009="základní",N1009,0)</f>
        <v>0</v>
      </c>
      <c r="BF1009" s="155">
        <f>IF(U1009="snížená",N1009,0)</f>
        <v>0</v>
      </c>
      <c r="BG1009" s="155">
        <f>IF(U1009="zákl. přenesená",N1009,0)</f>
        <v>0</v>
      </c>
      <c r="BH1009" s="155">
        <f>IF(U1009="sníž. přenesená",N1009,0)</f>
        <v>0</v>
      </c>
      <c r="BI1009" s="155">
        <f>IF(U1009="nulová",N1009,0)</f>
        <v>0</v>
      </c>
      <c r="BJ1009" s="9" t="s">
        <v>83</v>
      </c>
      <c r="BK1009" s="155">
        <f>ROUND(L1009*K1009,2)</f>
        <v>0</v>
      </c>
      <c r="BL1009" s="9" t="s">
        <v>337</v>
      </c>
      <c r="BM1009" s="9" t="s">
        <v>1515</v>
      </c>
    </row>
    <row r="1010" spans="2:51" s="165" customFormat="1" ht="22.5" customHeight="1">
      <c r="B1010" s="166"/>
      <c r="C1010" s="167"/>
      <c r="D1010" s="167"/>
      <c r="E1010" s="168"/>
      <c r="F1010" s="300" t="s">
        <v>205</v>
      </c>
      <c r="G1010" s="300"/>
      <c r="H1010" s="300"/>
      <c r="I1010" s="300"/>
      <c r="J1010" s="167"/>
      <c r="K1010" s="169">
        <v>144.3</v>
      </c>
      <c r="L1010" s="167"/>
      <c r="M1010" s="167"/>
      <c r="N1010" s="167"/>
      <c r="O1010" s="167"/>
      <c r="P1010" s="167"/>
      <c r="Q1010" s="167"/>
      <c r="R1010" s="170"/>
      <c r="T1010" s="171"/>
      <c r="U1010" s="167"/>
      <c r="V1010" s="167"/>
      <c r="W1010" s="167"/>
      <c r="X1010" s="167"/>
      <c r="Y1010" s="167"/>
      <c r="Z1010" s="167"/>
      <c r="AA1010" s="172"/>
      <c r="AT1010" s="173" t="s">
        <v>269</v>
      </c>
      <c r="AU1010" s="173" t="s">
        <v>90</v>
      </c>
      <c r="AV1010" s="165" t="s">
        <v>90</v>
      </c>
      <c r="AW1010" s="165" t="s">
        <v>32</v>
      </c>
      <c r="AX1010" s="165" t="s">
        <v>83</v>
      </c>
      <c r="AY1010" s="173" t="s">
        <v>148</v>
      </c>
    </row>
    <row r="1011" spans="2:65" s="23" customFormat="1" ht="31.5" customHeight="1">
      <c r="B1011" s="146"/>
      <c r="C1011" s="147" t="s">
        <v>1516</v>
      </c>
      <c r="D1011" s="147" t="s">
        <v>149</v>
      </c>
      <c r="E1011" s="148" t="s">
        <v>1517</v>
      </c>
      <c r="F1011" s="291" t="s">
        <v>1518</v>
      </c>
      <c r="G1011" s="291"/>
      <c r="H1011" s="291"/>
      <c r="I1011" s="291"/>
      <c r="J1011" s="149" t="s">
        <v>172</v>
      </c>
      <c r="K1011" s="150">
        <v>182.71</v>
      </c>
      <c r="L1011" s="292"/>
      <c r="M1011" s="292"/>
      <c r="N1011" s="292">
        <f>ROUND(L1011*K1011,2)</f>
        <v>0</v>
      </c>
      <c r="O1011" s="292"/>
      <c r="P1011" s="292"/>
      <c r="Q1011" s="292"/>
      <c r="R1011" s="151"/>
      <c r="T1011" s="152"/>
      <c r="U1011" s="34" t="s">
        <v>40</v>
      </c>
      <c r="V1011" s="153">
        <v>0.28700000000000003</v>
      </c>
      <c r="W1011" s="153">
        <f>V1011*K1011</f>
        <v>52.43777000000001</v>
      </c>
      <c r="X1011" s="153">
        <v>0</v>
      </c>
      <c r="Y1011" s="153">
        <f>X1011*K1011</f>
        <v>0</v>
      </c>
      <c r="Z1011" s="153">
        <v>0.044500000000000005</v>
      </c>
      <c r="AA1011" s="154">
        <f>Z1011*K1011</f>
        <v>8.130595000000001</v>
      </c>
      <c r="AR1011" s="9" t="s">
        <v>337</v>
      </c>
      <c r="AT1011" s="9" t="s">
        <v>149</v>
      </c>
      <c r="AU1011" s="9" t="s">
        <v>90</v>
      </c>
      <c r="AY1011" s="9" t="s">
        <v>148</v>
      </c>
      <c r="BE1011" s="155">
        <f>IF(U1011="základní",N1011,0)</f>
        <v>0</v>
      </c>
      <c r="BF1011" s="155">
        <f>IF(U1011="snížená",N1011,0)</f>
        <v>0</v>
      </c>
      <c r="BG1011" s="155">
        <f>IF(U1011="zákl. přenesená",N1011,0)</f>
        <v>0</v>
      </c>
      <c r="BH1011" s="155">
        <f>IF(U1011="sníž. přenesená",N1011,0)</f>
        <v>0</v>
      </c>
      <c r="BI1011" s="155">
        <f>IF(U1011="nulová",N1011,0)</f>
        <v>0</v>
      </c>
      <c r="BJ1011" s="9" t="s">
        <v>83</v>
      </c>
      <c r="BK1011" s="155">
        <f>ROUND(L1011*K1011,2)</f>
        <v>0</v>
      </c>
      <c r="BL1011" s="9" t="s">
        <v>337</v>
      </c>
      <c r="BM1011" s="9" t="s">
        <v>1519</v>
      </c>
    </row>
    <row r="1012" spans="2:51" s="165" customFormat="1" ht="22.5" customHeight="1">
      <c r="B1012" s="166"/>
      <c r="C1012" s="167"/>
      <c r="D1012" s="167"/>
      <c r="E1012" s="168"/>
      <c r="F1012" s="300" t="s">
        <v>1229</v>
      </c>
      <c r="G1012" s="300"/>
      <c r="H1012" s="300"/>
      <c r="I1012" s="300"/>
      <c r="J1012" s="167"/>
      <c r="K1012" s="169">
        <v>182.71</v>
      </c>
      <c r="L1012" s="167"/>
      <c r="M1012" s="167"/>
      <c r="N1012" s="167"/>
      <c r="O1012" s="167"/>
      <c r="P1012" s="167"/>
      <c r="Q1012" s="167"/>
      <c r="R1012" s="170"/>
      <c r="T1012" s="171"/>
      <c r="U1012" s="167"/>
      <c r="V1012" s="167"/>
      <c r="W1012" s="167"/>
      <c r="X1012" s="167"/>
      <c r="Y1012" s="167"/>
      <c r="Z1012" s="167"/>
      <c r="AA1012" s="172"/>
      <c r="AT1012" s="173" t="s">
        <v>269</v>
      </c>
      <c r="AU1012" s="173" t="s">
        <v>90</v>
      </c>
      <c r="AV1012" s="165" t="s">
        <v>90</v>
      </c>
      <c r="AW1012" s="165" t="s">
        <v>32</v>
      </c>
      <c r="AX1012" s="165" t="s">
        <v>83</v>
      </c>
      <c r="AY1012" s="173" t="s">
        <v>148</v>
      </c>
    </row>
    <row r="1013" spans="2:65" s="23" customFormat="1" ht="31.5" customHeight="1">
      <c r="B1013" s="146"/>
      <c r="C1013" s="147" t="s">
        <v>1520</v>
      </c>
      <c r="D1013" s="147" t="s">
        <v>149</v>
      </c>
      <c r="E1013" s="148" t="s">
        <v>1521</v>
      </c>
      <c r="F1013" s="291" t="s">
        <v>1522</v>
      </c>
      <c r="G1013" s="291"/>
      <c r="H1013" s="291"/>
      <c r="I1013" s="291"/>
      <c r="J1013" s="149" t="s">
        <v>172</v>
      </c>
      <c r="K1013" s="150">
        <v>144.3</v>
      </c>
      <c r="L1013" s="292"/>
      <c r="M1013" s="292"/>
      <c r="N1013" s="292">
        <f>ROUND(L1013*K1013,2)</f>
        <v>0</v>
      </c>
      <c r="O1013" s="292"/>
      <c r="P1013" s="292"/>
      <c r="Q1013" s="292"/>
      <c r="R1013" s="151"/>
      <c r="T1013" s="152"/>
      <c r="U1013" s="34" t="s">
        <v>40</v>
      </c>
      <c r="V1013" s="153">
        <v>0.075</v>
      </c>
      <c r="W1013" s="153">
        <f>V1013*K1013</f>
        <v>10.8225</v>
      </c>
      <c r="X1013" s="153">
        <v>0</v>
      </c>
      <c r="Y1013" s="153">
        <f>X1013*K1013</f>
        <v>0</v>
      </c>
      <c r="Z1013" s="153">
        <v>0</v>
      </c>
      <c r="AA1013" s="154">
        <f>Z1013*K1013</f>
        <v>0</v>
      </c>
      <c r="AR1013" s="9" t="s">
        <v>337</v>
      </c>
      <c r="AT1013" s="9" t="s">
        <v>149</v>
      </c>
      <c r="AU1013" s="9" t="s">
        <v>90</v>
      </c>
      <c r="AY1013" s="9" t="s">
        <v>148</v>
      </c>
      <c r="BE1013" s="155">
        <f>IF(U1013="základní",N1013,0)</f>
        <v>0</v>
      </c>
      <c r="BF1013" s="155">
        <f>IF(U1013="snížená",N1013,0)</f>
        <v>0</v>
      </c>
      <c r="BG1013" s="155">
        <f>IF(U1013="zákl. přenesená",N1013,0)</f>
        <v>0</v>
      </c>
      <c r="BH1013" s="155">
        <f>IF(U1013="sníž. přenesená",N1013,0)</f>
        <v>0</v>
      </c>
      <c r="BI1013" s="155">
        <f>IF(U1013="nulová",N1013,0)</f>
        <v>0</v>
      </c>
      <c r="BJ1013" s="9" t="s">
        <v>83</v>
      </c>
      <c r="BK1013" s="155">
        <f>ROUND(L1013*K1013,2)</f>
        <v>0</v>
      </c>
      <c r="BL1013" s="9" t="s">
        <v>337</v>
      </c>
      <c r="BM1013" s="9" t="s">
        <v>1523</v>
      </c>
    </row>
    <row r="1014" spans="2:51" s="165" customFormat="1" ht="22.5" customHeight="1">
      <c r="B1014" s="166"/>
      <c r="C1014" s="167"/>
      <c r="D1014" s="167"/>
      <c r="E1014" s="168"/>
      <c r="F1014" s="300" t="s">
        <v>1524</v>
      </c>
      <c r="G1014" s="300"/>
      <c r="H1014" s="300"/>
      <c r="I1014" s="300"/>
      <c r="J1014" s="167"/>
      <c r="K1014" s="169">
        <v>181.5</v>
      </c>
      <c r="L1014" s="167"/>
      <c r="M1014" s="167"/>
      <c r="N1014" s="167"/>
      <c r="O1014" s="167"/>
      <c r="P1014" s="167"/>
      <c r="Q1014" s="167"/>
      <c r="R1014" s="170"/>
      <c r="T1014" s="171"/>
      <c r="U1014" s="167"/>
      <c r="V1014" s="167"/>
      <c r="W1014" s="167"/>
      <c r="X1014" s="167"/>
      <c r="Y1014" s="167"/>
      <c r="Z1014" s="167"/>
      <c r="AA1014" s="172"/>
      <c r="AT1014" s="173" t="s">
        <v>269</v>
      </c>
      <c r="AU1014" s="173" t="s">
        <v>90</v>
      </c>
      <c r="AV1014" s="165" t="s">
        <v>90</v>
      </c>
      <c r="AW1014" s="165" t="s">
        <v>32</v>
      </c>
      <c r="AX1014" s="165" t="s">
        <v>75</v>
      </c>
      <c r="AY1014" s="173" t="s">
        <v>148</v>
      </c>
    </row>
    <row r="1015" spans="2:51" s="165" customFormat="1" ht="22.5" customHeight="1">
      <c r="B1015" s="166"/>
      <c r="C1015" s="167"/>
      <c r="D1015" s="167"/>
      <c r="E1015" s="168"/>
      <c r="F1015" s="296" t="s">
        <v>1525</v>
      </c>
      <c r="G1015" s="296"/>
      <c r="H1015" s="296"/>
      <c r="I1015" s="296"/>
      <c r="J1015" s="167"/>
      <c r="K1015" s="169">
        <v>-37.2</v>
      </c>
      <c r="L1015" s="167"/>
      <c r="M1015" s="167"/>
      <c r="N1015" s="167"/>
      <c r="O1015" s="167"/>
      <c r="P1015" s="167"/>
      <c r="Q1015" s="167"/>
      <c r="R1015" s="170"/>
      <c r="T1015" s="171"/>
      <c r="U1015" s="167"/>
      <c r="V1015" s="167"/>
      <c r="W1015" s="167"/>
      <c r="X1015" s="167"/>
      <c r="Y1015" s="167"/>
      <c r="Z1015" s="167"/>
      <c r="AA1015" s="172"/>
      <c r="AT1015" s="173" t="s">
        <v>269</v>
      </c>
      <c r="AU1015" s="173" t="s">
        <v>90</v>
      </c>
      <c r="AV1015" s="165" t="s">
        <v>90</v>
      </c>
      <c r="AW1015" s="165" t="s">
        <v>32</v>
      </c>
      <c r="AX1015" s="165" t="s">
        <v>75</v>
      </c>
      <c r="AY1015" s="173" t="s">
        <v>148</v>
      </c>
    </row>
    <row r="1016" spans="2:51" s="183" customFormat="1" ht="22.5" customHeight="1">
      <c r="B1016" s="184"/>
      <c r="C1016" s="185"/>
      <c r="D1016" s="185"/>
      <c r="E1016" s="186" t="s">
        <v>205</v>
      </c>
      <c r="F1016" s="299" t="s">
        <v>281</v>
      </c>
      <c r="G1016" s="299"/>
      <c r="H1016" s="299"/>
      <c r="I1016" s="299"/>
      <c r="J1016" s="185"/>
      <c r="K1016" s="187">
        <v>144.3</v>
      </c>
      <c r="L1016" s="185"/>
      <c r="M1016" s="185"/>
      <c r="N1016" s="185"/>
      <c r="O1016" s="185"/>
      <c r="P1016" s="185"/>
      <c r="Q1016" s="185"/>
      <c r="R1016" s="188"/>
      <c r="T1016" s="189"/>
      <c r="U1016" s="185"/>
      <c r="V1016" s="185"/>
      <c r="W1016" s="185"/>
      <c r="X1016" s="185"/>
      <c r="Y1016" s="185"/>
      <c r="Z1016" s="185"/>
      <c r="AA1016" s="190"/>
      <c r="AT1016" s="191" t="s">
        <v>269</v>
      </c>
      <c r="AU1016" s="191" t="s">
        <v>90</v>
      </c>
      <c r="AV1016" s="183" t="s">
        <v>147</v>
      </c>
      <c r="AW1016" s="183" t="s">
        <v>32</v>
      </c>
      <c r="AX1016" s="183" t="s">
        <v>83</v>
      </c>
      <c r="AY1016" s="191" t="s">
        <v>148</v>
      </c>
    </row>
    <row r="1017" spans="2:65" s="23" customFormat="1" ht="22.5" customHeight="1">
      <c r="B1017" s="146"/>
      <c r="C1017" s="192" t="s">
        <v>1526</v>
      </c>
      <c r="D1017" s="192" t="s">
        <v>631</v>
      </c>
      <c r="E1017" s="193" t="s">
        <v>1527</v>
      </c>
      <c r="F1017" s="302" t="s">
        <v>1528</v>
      </c>
      <c r="G1017" s="302"/>
      <c r="H1017" s="302"/>
      <c r="I1017" s="302"/>
      <c r="J1017" s="194" t="s">
        <v>172</v>
      </c>
      <c r="K1017" s="195">
        <v>151.515</v>
      </c>
      <c r="L1017" s="303"/>
      <c r="M1017" s="303"/>
      <c r="N1017" s="303">
        <f>ROUND(L1017*K1017,2)</f>
        <v>0</v>
      </c>
      <c r="O1017" s="303"/>
      <c r="P1017" s="303"/>
      <c r="Q1017" s="303"/>
      <c r="R1017" s="151"/>
      <c r="T1017" s="152"/>
      <c r="U1017" s="34" t="s">
        <v>40</v>
      </c>
      <c r="V1017" s="153">
        <v>0</v>
      </c>
      <c r="W1017" s="153">
        <f>V1017*K1017</f>
        <v>0</v>
      </c>
      <c r="X1017" s="153">
        <v>0.00014</v>
      </c>
      <c r="Y1017" s="153">
        <f>X1017*K1017</f>
        <v>0.021212099999999998</v>
      </c>
      <c r="Z1017" s="153">
        <v>0</v>
      </c>
      <c r="AA1017" s="154">
        <f>Z1017*K1017</f>
        <v>0</v>
      </c>
      <c r="AR1017" s="9" t="s">
        <v>454</v>
      </c>
      <c r="AT1017" s="9" t="s">
        <v>631</v>
      </c>
      <c r="AU1017" s="9" t="s">
        <v>90</v>
      </c>
      <c r="AY1017" s="9" t="s">
        <v>148</v>
      </c>
      <c r="BE1017" s="155">
        <f>IF(U1017="základní",N1017,0)</f>
        <v>0</v>
      </c>
      <c r="BF1017" s="155">
        <f>IF(U1017="snížená",N1017,0)</f>
        <v>0</v>
      </c>
      <c r="BG1017" s="155">
        <f>IF(U1017="zákl. přenesená",N1017,0)</f>
        <v>0</v>
      </c>
      <c r="BH1017" s="155">
        <f>IF(U1017="sníž. přenesená",N1017,0)</f>
        <v>0</v>
      </c>
      <c r="BI1017" s="155">
        <f>IF(U1017="nulová",N1017,0)</f>
        <v>0</v>
      </c>
      <c r="BJ1017" s="9" t="s">
        <v>83</v>
      </c>
      <c r="BK1017" s="155">
        <f>ROUND(L1017*K1017,2)</f>
        <v>0</v>
      </c>
      <c r="BL1017" s="9" t="s">
        <v>337</v>
      </c>
      <c r="BM1017" s="9" t="s">
        <v>1529</v>
      </c>
    </row>
    <row r="1018" spans="2:51" s="165" customFormat="1" ht="22.5" customHeight="1">
      <c r="B1018" s="166"/>
      <c r="C1018" s="167"/>
      <c r="D1018" s="167"/>
      <c r="E1018" s="168"/>
      <c r="F1018" s="300" t="s">
        <v>1530</v>
      </c>
      <c r="G1018" s="300"/>
      <c r="H1018" s="300"/>
      <c r="I1018" s="300"/>
      <c r="J1018" s="167"/>
      <c r="K1018" s="169">
        <v>151.515</v>
      </c>
      <c r="L1018" s="167"/>
      <c r="M1018" s="167"/>
      <c r="N1018" s="167"/>
      <c r="O1018" s="167"/>
      <c r="P1018" s="167"/>
      <c r="Q1018" s="167"/>
      <c r="R1018" s="170"/>
      <c r="T1018" s="171"/>
      <c r="U1018" s="167"/>
      <c r="V1018" s="167"/>
      <c r="W1018" s="167"/>
      <c r="X1018" s="167"/>
      <c r="Y1018" s="167"/>
      <c r="Z1018" s="167"/>
      <c r="AA1018" s="172"/>
      <c r="AT1018" s="173" t="s">
        <v>269</v>
      </c>
      <c r="AU1018" s="173" t="s">
        <v>90</v>
      </c>
      <c r="AV1018" s="165" t="s">
        <v>90</v>
      </c>
      <c r="AW1018" s="165" t="s">
        <v>32</v>
      </c>
      <c r="AX1018" s="165" t="s">
        <v>83</v>
      </c>
      <c r="AY1018" s="173" t="s">
        <v>148</v>
      </c>
    </row>
    <row r="1019" spans="2:65" s="23" customFormat="1" ht="31.5" customHeight="1">
      <c r="B1019" s="146"/>
      <c r="C1019" s="147" t="s">
        <v>1531</v>
      </c>
      <c r="D1019" s="147" t="s">
        <v>149</v>
      </c>
      <c r="E1019" s="148" t="s">
        <v>1532</v>
      </c>
      <c r="F1019" s="291" t="s">
        <v>1533</v>
      </c>
      <c r="G1019" s="291"/>
      <c r="H1019" s="291"/>
      <c r="I1019" s="291"/>
      <c r="J1019" s="149" t="s">
        <v>1024</v>
      </c>
      <c r="K1019" s="150">
        <v>811.898</v>
      </c>
      <c r="L1019" s="292"/>
      <c r="M1019" s="292"/>
      <c r="N1019" s="292">
        <f>ROUND(L1019*K1019,2)</f>
        <v>0</v>
      </c>
      <c r="O1019" s="292"/>
      <c r="P1019" s="292"/>
      <c r="Q1019" s="292"/>
      <c r="R1019" s="151"/>
      <c r="T1019" s="152"/>
      <c r="U1019" s="34" t="s">
        <v>40</v>
      </c>
      <c r="V1019" s="153">
        <v>0</v>
      </c>
      <c r="W1019" s="153">
        <f>V1019*K1019</f>
        <v>0</v>
      </c>
      <c r="X1019" s="153">
        <v>0</v>
      </c>
      <c r="Y1019" s="153">
        <f>X1019*K1019</f>
        <v>0</v>
      </c>
      <c r="Z1019" s="153">
        <v>0</v>
      </c>
      <c r="AA1019" s="154">
        <f>Z1019*K1019</f>
        <v>0</v>
      </c>
      <c r="AR1019" s="9" t="s">
        <v>337</v>
      </c>
      <c r="AT1019" s="9" t="s">
        <v>149</v>
      </c>
      <c r="AU1019" s="9" t="s">
        <v>90</v>
      </c>
      <c r="AY1019" s="9" t="s">
        <v>148</v>
      </c>
      <c r="BE1019" s="155">
        <f>IF(U1019="základní",N1019,0)</f>
        <v>0</v>
      </c>
      <c r="BF1019" s="155">
        <f>IF(U1019="snížená",N1019,0)</f>
        <v>0</v>
      </c>
      <c r="BG1019" s="155">
        <f>IF(U1019="zákl. přenesená",N1019,0)</f>
        <v>0</v>
      </c>
      <c r="BH1019" s="155">
        <f>IF(U1019="sníž. přenesená",N1019,0)</f>
        <v>0</v>
      </c>
      <c r="BI1019" s="155">
        <f>IF(U1019="nulová",N1019,0)</f>
        <v>0</v>
      </c>
      <c r="BJ1019" s="9" t="s">
        <v>83</v>
      </c>
      <c r="BK1019" s="155">
        <f>ROUND(L1019*K1019,2)</f>
        <v>0</v>
      </c>
      <c r="BL1019" s="9" t="s">
        <v>337</v>
      </c>
      <c r="BM1019" s="9" t="s">
        <v>1534</v>
      </c>
    </row>
    <row r="1020" spans="2:63" s="134" customFormat="1" ht="29.25" customHeight="1">
      <c r="B1020" s="135"/>
      <c r="C1020" s="136"/>
      <c r="D1020" s="145" t="s">
        <v>240</v>
      </c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301">
        <f>BK1020</f>
        <v>0</v>
      </c>
      <c r="O1020" s="301"/>
      <c r="P1020" s="301"/>
      <c r="Q1020" s="301"/>
      <c r="R1020" s="138"/>
      <c r="T1020" s="139"/>
      <c r="U1020" s="136"/>
      <c r="V1020" s="136"/>
      <c r="W1020" s="140">
        <f>SUM(W1021:W1098)</f>
        <v>147.59466</v>
      </c>
      <c r="X1020" s="136"/>
      <c r="Y1020" s="140">
        <f>SUM(Y1021:Y1098)</f>
        <v>0.7618685352000001</v>
      </c>
      <c r="Z1020" s="136"/>
      <c r="AA1020" s="141">
        <f>SUM(AA1021:AA1098)</f>
        <v>1.2438889</v>
      </c>
      <c r="AR1020" s="142" t="s">
        <v>90</v>
      </c>
      <c r="AT1020" s="143" t="s">
        <v>74</v>
      </c>
      <c r="AU1020" s="143" t="s">
        <v>83</v>
      </c>
      <c r="AY1020" s="142" t="s">
        <v>148</v>
      </c>
      <c r="BK1020" s="144">
        <f>SUM(BK1021:BK1098)</f>
        <v>0</v>
      </c>
    </row>
    <row r="1021" spans="2:65" s="23" customFormat="1" ht="53.25" customHeight="1">
      <c r="B1021" s="146"/>
      <c r="C1021" s="147" t="s">
        <v>1535</v>
      </c>
      <c r="D1021" s="147" t="s">
        <v>149</v>
      </c>
      <c r="E1021" s="148" t="s">
        <v>1536</v>
      </c>
      <c r="F1021" s="291" t="s">
        <v>1537</v>
      </c>
      <c r="G1021" s="291"/>
      <c r="H1021" s="291"/>
      <c r="I1021" s="291"/>
      <c r="J1021" s="149" t="s">
        <v>928</v>
      </c>
      <c r="K1021" s="150">
        <v>1</v>
      </c>
      <c r="L1021" s="292"/>
      <c r="M1021" s="292"/>
      <c r="N1021" s="292">
        <f>ROUND(L1021*K1021,2)</f>
        <v>0</v>
      </c>
      <c r="O1021" s="292"/>
      <c r="P1021" s="292"/>
      <c r="Q1021" s="292"/>
      <c r="R1021" s="151"/>
      <c r="T1021" s="152"/>
      <c r="U1021" s="34" t="s">
        <v>40</v>
      </c>
      <c r="V1021" s="153">
        <v>0</v>
      </c>
      <c r="W1021" s="153">
        <f>V1021*K1021</f>
        <v>0</v>
      </c>
      <c r="X1021" s="153">
        <v>0</v>
      </c>
      <c r="Y1021" s="153">
        <f>X1021*K1021</f>
        <v>0</v>
      </c>
      <c r="Z1021" s="153">
        <v>0</v>
      </c>
      <c r="AA1021" s="154">
        <f>Z1021*K1021</f>
        <v>0</v>
      </c>
      <c r="AR1021" s="9" t="s">
        <v>337</v>
      </c>
      <c r="AT1021" s="9" t="s">
        <v>149</v>
      </c>
      <c r="AU1021" s="9" t="s">
        <v>90</v>
      </c>
      <c r="AY1021" s="9" t="s">
        <v>148</v>
      </c>
      <c r="BE1021" s="155">
        <f>IF(U1021="základní",N1021,0)</f>
        <v>0</v>
      </c>
      <c r="BF1021" s="155">
        <f>IF(U1021="snížená",N1021,0)</f>
        <v>0</v>
      </c>
      <c r="BG1021" s="155">
        <f>IF(U1021="zákl. přenesená",N1021,0)</f>
        <v>0</v>
      </c>
      <c r="BH1021" s="155">
        <f>IF(U1021="sníž. přenesená",N1021,0)</f>
        <v>0</v>
      </c>
      <c r="BI1021" s="155">
        <f>IF(U1021="nulová",N1021,0)</f>
        <v>0</v>
      </c>
      <c r="BJ1021" s="9" t="s">
        <v>83</v>
      </c>
      <c r="BK1021" s="155">
        <f>ROUND(L1021*K1021,2)</f>
        <v>0</v>
      </c>
      <c r="BL1021" s="9" t="s">
        <v>337</v>
      </c>
      <c r="BM1021" s="9" t="s">
        <v>1538</v>
      </c>
    </row>
    <row r="1022" spans="2:47" s="23" customFormat="1" ht="42" customHeight="1">
      <c r="B1022" s="24"/>
      <c r="C1022" s="25"/>
      <c r="D1022" s="25"/>
      <c r="E1022" s="25"/>
      <c r="F1022" s="294" t="s">
        <v>1539</v>
      </c>
      <c r="G1022" s="294"/>
      <c r="H1022" s="294"/>
      <c r="I1022" s="294"/>
      <c r="J1022" s="25"/>
      <c r="K1022" s="25"/>
      <c r="L1022" s="25"/>
      <c r="M1022" s="25"/>
      <c r="N1022" s="25"/>
      <c r="O1022" s="25"/>
      <c r="P1022" s="25"/>
      <c r="Q1022" s="25"/>
      <c r="R1022" s="26"/>
      <c r="T1022" s="196"/>
      <c r="U1022" s="25"/>
      <c r="V1022" s="25"/>
      <c r="W1022" s="25"/>
      <c r="X1022" s="25"/>
      <c r="Y1022" s="25"/>
      <c r="Z1022" s="25"/>
      <c r="AA1022" s="66"/>
      <c r="AT1022" s="9" t="s">
        <v>169</v>
      </c>
      <c r="AU1022" s="9" t="s">
        <v>90</v>
      </c>
    </row>
    <row r="1023" spans="2:65" s="23" customFormat="1" ht="31.5" customHeight="1">
      <c r="B1023" s="146"/>
      <c r="C1023" s="147" t="s">
        <v>1540</v>
      </c>
      <c r="D1023" s="147" t="s">
        <v>149</v>
      </c>
      <c r="E1023" s="148" t="s">
        <v>1541</v>
      </c>
      <c r="F1023" s="291" t="s">
        <v>1542</v>
      </c>
      <c r="G1023" s="291"/>
      <c r="H1023" s="291"/>
      <c r="I1023" s="291"/>
      <c r="J1023" s="149" t="s">
        <v>928</v>
      </c>
      <c r="K1023" s="150">
        <v>3</v>
      </c>
      <c r="L1023" s="292"/>
      <c r="M1023" s="292"/>
      <c r="N1023" s="292">
        <f>ROUND(L1023*K1023,2)</f>
        <v>0</v>
      </c>
      <c r="O1023" s="292"/>
      <c r="P1023" s="292"/>
      <c r="Q1023" s="292"/>
      <c r="R1023" s="151"/>
      <c r="T1023" s="152"/>
      <c r="U1023" s="34" t="s">
        <v>40</v>
      </c>
      <c r="V1023" s="153">
        <v>0</v>
      </c>
      <c r="W1023" s="153">
        <f>V1023*K1023</f>
        <v>0</v>
      </c>
      <c r="X1023" s="153">
        <v>0</v>
      </c>
      <c r="Y1023" s="153">
        <f>X1023*K1023</f>
        <v>0</v>
      </c>
      <c r="Z1023" s="153">
        <v>0</v>
      </c>
      <c r="AA1023" s="154">
        <f>Z1023*K1023</f>
        <v>0</v>
      </c>
      <c r="AR1023" s="9" t="s">
        <v>337</v>
      </c>
      <c r="AT1023" s="9" t="s">
        <v>149</v>
      </c>
      <c r="AU1023" s="9" t="s">
        <v>90</v>
      </c>
      <c r="AY1023" s="9" t="s">
        <v>148</v>
      </c>
      <c r="BE1023" s="155">
        <f>IF(U1023="základní",N1023,0)</f>
        <v>0</v>
      </c>
      <c r="BF1023" s="155">
        <f>IF(U1023="snížená",N1023,0)</f>
        <v>0</v>
      </c>
      <c r="BG1023" s="155">
        <f>IF(U1023="zákl. přenesená",N1023,0)</f>
        <v>0</v>
      </c>
      <c r="BH1023" s="155">
        <f>IF(U1023="sníž. přenesená",N1023,0)</f>
        <v>0</v>
      </c>
      <c r="BI1023" s="155">
        <f>IF(U1023="nulová",N1023,0)</f>
        <v>0</v>
      </c>
      <c r="BJ1023" s="9" t="s">
        <v>83</v>
      </c>
      <c r="BK1023" s="155">
        <f>ROUND(L1023*K1023,2)</f>
        <v>0</v>
      </c>
      <c r="BL1023" s="9" t="s">
        <v>337</v>
      </c>
      <c r="BM1023" s="9" t="s">
        <v>1543</v>
      </c>
    </row>
    <row r="1024" spans="2:47" s="23" customFormat="1" ht="42" customHeight="1">
      <c r="B1024" s="24"/>
      <c r="C1024" s="25"/>
      <c r="D1024" s="25"/>
      <c r="E1024" s="25"/>
      <c r="F1024" s="294" t="s">
        <v>1544</v>
      </c>
      <c r="G1024" s="294"/>
      <c r="H1024" s="294"/>
      <c r="I1024" s="294"/>
      <c r="J1024" s="25"/>
      <c r="K1024" s="25"/>
      <c r="L1024" s="25"/>
      <c r="M1024" s="25"/>
      <c r="N1024" s="25"/>
      <c r="O1024" s="25"/>
      <c r="P1024" s="25"/>
      <c r="Q1024" s="25"/>
      <c r="R1024" s="26"/>
      <c r="T1024" s="196"/>
      <c r="U1024" s="25"/>
      <c r="V1024" s="25"/>
      <c r="W1024" s="25"/>
      <c r="X1024" s="25"/>
      <c r="Y1024" s="25"/>
      <c r="Z1024" s="25"/>
      <c r="AA1024" s="66"/>
      <c r="AT1024" s="9" t="s">
        <v>169</v>
      </c>
      <c r="AU1024" s="9" t="s">
        <v>90</v>
      </c>
    </row>
    <row r="1025" spans="2:65" s="23" customFormat="1" ht="35.25" customHeight="1">
      <c r="B1025" s="146"/>
      <c r="C1025" s="147" t="s">
        <v>1545</v>
      </c>
      <c r="D1025" s="147" t="s">
        <v>149</v>
      </c>
      <c r="E1025" s="148" t="s">
        <v>1546</v>
      </c>
      <c r="F1025" s="291" t="s">
        <v>1547</v>
      </c>
      <c r="G1025" s="291"/>
      <c r="H1025" s="291"/>
      <c r="I1025" s="291"/>
      <c r="J1025" s="149" t="s">
        <v>928</v>
      </c>
      <c r="K1025" s="150">
        <v>3</v>
      </c>
      <c r="L1025" s="292"/>
      <c r="M1025" s="292"/>
      <c r="N1025" s="292">
        <f>ROUND(L1025*K1025,2)</f>
        <v>0</v>
      </c>
      <c r="O1025" s="292"/>
      <c r="P1025" s="292"/>
      <c r="Q1025" s="292"/>
      <c r="R1025" s="151"/>
      <c r="T1025" s="152"/>
      <c r="U1025" s="34" t="s">
        <v>40</v>
      </c>
      <c r="V1025" s="153">
        <v>0</v>
      </c>
      <c r="W1025" s="153">
        <f>V1025*K1025</f>
        <v>0</v>
      </c>
      <c r="X1025" s="153">
        <v>0</v>
      </c>
      <c r="Y1025" s="153">
        <f>X1025*K1025</f>
        <v>0</v>
      </c>
      <c r="Z1025" s="153">
        <v>0</v>
      </c>
      <c r="AA1025" s="154">
        <f>Z1025*K1025</f>
        <v>0</v>
      </c>
      <c r="AR1025" s="9" t="s">
        <v>337</v>
      </c>
      <c r="AT1025" s="9" t="s">
        <v>149</v>
      </c>
      <c r="AU1025" s="9" t="s">
        <v>90</v>
      </c>
      <c r="AY1025" s="9" t="s">
        <v>148</v>
      </c>
      <c r="BE1025" s="155">
        <f>IF(U1025="základní",N1025,0)</f>
        <v>0</v>
      </c>
      <c r="BF1025" s="155">
        <f>IF(U1025="snížená",N1025,0)</f>
        <v>0</v>
      </c>
      <c r="BG1025" s="155">
        <f>IF(U1025="zákl. přenesená",N1025,0)</f>
        <v>0</v>
      </c>
      <c r="BH1025" s="155">
        <f>IF(U1025="sníž. přenesená",N1025,0)</f>
        <v>0</v>
      </c>
      <c r="BI1025" s="155">
        <f>IF(U1025="nulová",N1025,0)</f>
        <v>0</v>
      </c>
      <c r="BJ1025" s="9" t="s">
        <v>83</v>
      </c>
      <c r="BK1025" s="155">
        <f>ROUND(L1025*K1025,2)</f>
        <v>0</v>
      </c>
      <c r="BL1025" s="9" t="s">
        <v>337</v>
      </c>
      <c r="BM1025" s="9" t="s">
        <v>1548</v>
      </c>
    </row>
    <row r="1026" spans="2:47" s="23" customFormat="1" ht="42" customHeight="1">
      <c r="B1026" s="24"/>
      <c r="C1026" s="25"/>
      <c r="D1026" s="25"/>
      <c r="E1026" s="25"/>
      <c r="F1026" s="294" t="s">
        <v>1544</v>
      </c>
      <c r="G1026" s="294"/>
      <c r="H1026" s="294"/>
      <c r="I1026" s="294"/>
      <c r="J1026" s="25"/>
      <c r="K1026" s="25"/>
      <c r="L1026" s="25"/>
      <c r="M1026" s="25"/>
      <c r="N1026" s="25"/>
      <c r="O1026" s="25"/>
      <c r="P1026" s="25"/>
      <c r="Q1026" s="25"/>
      <c r="R1026" s="26"/>
      <c r="T1026" s="196"/>
      <c r="U1026" s="25"/>
      <c r="V1026" s="25"/>
      <c r="W1026" s="25"/>
      <c r="X1026" s="25"/>
      <c r="Y1026" s="25"/>
      <c r="Z1026" s="25"/>
      <c r="AA1026" s="66"/>
      <c r="AT1026" s="9" t="s">
        <v>169</v>
      </c>
      <c r="AU1026" s="9" t="s">
        <v>90</v>
      </c>
    </row>
    <row r="1027" spans="2:65" s="23" customFormat="1" ht="44.25" customHeight="1">
      <c r="B1027" s="146"/>
      <c r="C1027" s="147" t="s">
        <v>1549</v>
      </c>
      <c r="D1027" s="147" t="s">
        <v>149</v>
      </c>
      <c r="E1027" s="148" t="s">
        <v>1550</v>
      </c>
      <c r="F1027" s="291" t="s">
        <v>1551</v>
      </c>
      <c r="G1027" s="291"/>
      <c r="H1027" s="291"/>
      <c r="I1027" s="291"/>
      <c r="J1027" s="149" t="s">
        <v>928</v>
      </c>
      <c r="K1027" s="150">
        <v>1</v>
      </c>
      <c r="L1027" s="292"/>
      <c r="M1027" s="292"/>
      <c r="N1027" s="292">
        <f>ROUND(L1027*K1027,2)</f>
        <v>0</v>
      </c>
      <c r="O1027" s="292"/>
      <c r="P1027" s="292"/>
      <c r="Q1027" s="292"/>
      <c r="R1027" s="151"/>
      <c r="T1027" s="152"/>
      <c r="U1027" s="34" t="s">
        <v>40</v>
      </c>
      <c r="V1027" s="153">
        <v>0</v>
      </c>
      <c r="W1027" s="153">
        <f>V1027*K1027</f>
        <v>0</v>
      </c>
      <c r="X1027" s="153">
        <v>0</v>
      </c>
      <c r="Y1027" s="153">
        <f>X1027*K1027</f>
        <v>0</v>
      </c>
      <c r="Z1027" s="153">
        <v>0</v>
      </c>
      <c r="AA1027" s="154">
        <f>Z1027*K1027</f>
        <v>0</v>
      </c>
      <c r="AR1027" s="9" t="s">
        <v>337</v>
      </c>
      <c r="AT1027" s="9" t="s">
        <v>149</v>
      </c>
      <c r="AU1027" s="9" t="s">
        <v>90</v>
      </c>
      <c r="AY1027" s="9" t="s">
        <v>148</v>
      </c>
      <c r="BE1027" s="155">
        <f>IF(U1027="základní",N1027,0)</f>
        <v>0</v>
      </c>
      <c r="BF1027" s="155">
        <f>IF(U1027="snížená",N1027,0)</f>
        <v>0</v>
      </c>
      <c r="BG1027" s="155">
        <f>IF(U1027="zákl. přenesená",N1027,0)</f>
        <v>0</v>
      </c>
      <c r="BH1027" s="155">
        <f>IF(U1027="sníž. přenesená",N1027,0)</f>
        <v>0</v>
      </c>
      <c r="BI1027" s="155">
        <f>IF(U1027="nulová",N1027,0)</f>
        <v>0</v>
      </c>
      <c r="BJ1027" s="9" t="s">
        <v>83</v>
      </c>
      <c r="BK1027" s="155">
        <f>ROUND(L1027*K1027,2)</f>
        <v>0</v>
      </c>
      <c r="BL1027" s="9" t="s">
        <v>337</v>
      </c>
      <c r="BM1027" s="9" t="s">
        <v>1552</v>
      </c>
    </row>
    <row r="1028" spans="2:47" s="23" customFormat="1" ht="33.75" customHeight="1">
      <c r="B1028" s="24"/>
      <c r="C1028" s="25"/>
      <c r="D1028" s="25"/>
      <c r="E1028" s="25"/>
      <c r="F1028" s="294" t="s">
        <v>1553</v>
      </c>
      <c r="G1028" s="294"/>
      <c r="H1028" s="294"/>
      <c r="I1028" s="294"/>
      <c r="J1028" s="25"/>
      <c r="K1028" s="25"/>
      <c r="L1028" s="25"/>
      <c r="M1028" s="25"/>
      <c r="N1028" s="25"/>
      <c r="O1028" s="25"/>
      <c r="P1028" s="25"/>
      <c r="Q1028" s="25"/>
      <c r="R1028" s="26"/>
      <c r="T1028" s="196"/>
      <c r="U1028" s="25"/>
      <c r="V1028" s="25"/>
      <c r="W1028" s="25"/>
      <c r="X1028" s="25"/>
      <c r="Y1028" s="25"/>
      <c r="Z1028" s="25"/>
      <c r="AA1028" s="66"/>
      <c r="AT1028" s="9" t="s">
        <v>169</v>
      </c>
      <c r="AU1028" s="9" t="s">
        <v>90</v>
      </c>
    </row>
    <row r="1029" spans="2:65" s="23" customFormat="1" ht="31.5" customHeight="1">
      <c r="B1029" s="146"/>
      <c r="C1029" s="147" t="s">
        <v>1554</v>
      </c>
      <c r="D1029" s="147" t="s">
        <v>149</v>
      </c>
      <c r="E1029" s="148" t="s">
        <v>1555</v>
      </c>
      <c r="F1029" s="291" t="s">
        <v>1556</v>
      </c>
      <c r="G1029" s="291"/>
      <c r="H1029" s="291"/>
      <c r="I1029" s="291"/>
      <c r="J1029" s="149" t="s">
        <v>928</v>
      </c>
      <c r="K1029" s="150">
        <v>1</v>
      </c>
      <c r="L1029" s="292"/>
      <c r="M1029" s="292"/>
      <c r="N1029" s="292">
        <f>ROUND(L1029*K1029,2)</f>
        <v>0</v>
      </c>
      <c r="O1029" s="292"/>
      <c r="P1029" s="292"/>
      <c r="Q1029" s="292"/>
      <c r="R1029" s="151"/>
      <c r="T1029" s="152"/>
      <c r="U1029" s="34" t="s">
        <v>40</v>
      </c>
      <c r="V1029" s="153">
        <v>0</v>
      </c>
      <c r="W1029" s="153">
        <f>V1029*K1029</f>
        <v>0</v>
      </c>
      <c r="X1029" s="153">
        <v>0</v>
      </c>
      <c r="Y1029" s="153">
        <f>X1029*K1029</f>
        <v>0</v>
      </c>
      <c r="Z1029" s="153">
        <v>0</v>
      </c>
      <c r="AA1029" s="154">
        <f>Z1029*K1029</f>
        <v>0</v>
      </c>
      <c r="AR1029" s="9" t="s">
        <v>337</v>
      </c>
      <c r="AT1029" s="9" t="s">
        <v>149</v>
      </c>
      <c r="AU1029" s="9" t="s">
        <v>90</v>
      </c>
      <c r="AY1029" s="9" t="s">
        <v>148</v>
      </c>
      <c r="BE1029" s="155">
        <f>IF(U1029="základní",N1029,0)</f>
        <v>0</v>
      </c>
      <c r="BF1029" s="155">
        <f>IF(U1029="snížená",N1029,0)</f>
        <v>0</v>
      </c>
      <c r="BG1029" s="155">
        <f>IF(U1029="zákl. přenesená",N1029,0)</f>
        <v>0</v>
      </c>
      <c r="BH1029" s="155">
        <f>IF(U1029="sníž. přenesená",N1029,0)</f>
        <v>0</v>
      </c>
      <c r="BI1029" s="155">
        <f>IF(U1029="nulová",N1029,0)</f>
        <v>0</v>
      </c>
      <c r="BJ1029" s="9" t="s">
        <v>83</v>
      </c>
      <c r="BK1029" s="155">
        <f>ROUND(L1029*K1029,2)</f>
        <v>0</v>
      </c>
      <c r="BL1029" s="9" t="s">
        <v>337</v>
      </c>
      <c r="BM1029" s="9" t="s">
        <v>1557</v>
      </c>
    </row>
    <row r="1030" spans="2:47" s="23" customFormat="1" ht="42" customHeight="1">
      <c r="B1030" s="24"/>
      <c r="C1030" s="25"/>
      <c r="D1030" s="25"/>
      <c r="E1030" s="25"/>
      <c r="F1030" s="294" t="s">
        <v>1544</v>
      </c>
      <c r="G1030" s="294"/>
      <c r="H1030" s="294"/>
      <c r="I1030" s="294"/>
      <c r="J1030" s="25"/>
      <c r="K1030" s="25"/>
      <c r="L1030" s="25"/>
      <c r="M1030" s="25"/>
      <c r="N1030" s="25"/>
      <c r="O1030" s="25"/>
      <c r="P1030" s="25"/>
      <c r="Q1030" s="25"/>
      <c r="R1030" s="26"/>
      <c r="T1030" s="196"/>
      <c r="U1030" s="25"/>
      <c r="V1030" s="25"/>
      <c r="W1030" s="25"/>
      <c r="X1030" s="25"/>
      <c r="Y1030" s="25"/>
      <c r="Z1030" s="25"/>
      <c r="AA1030" s="66"/>
      <c r="AT1030" s="9" t="s">
        <v>169</v>
      </c>
      <c r="AU1030" s="9" t="s">
        <v>90</v>
      </c>
    </row>
    <row r="1031" spans="2:65" s="23" customFormat="1" ht="31.5" customHeight="1">
      <c r="B1031" s="146"/>
      <c r="C1031" s="147" t="s">
        <v>1558</v>
      </c>
      <c r="D1031" s="147" t="s">
        <v>149</v>
      </c>
      <c r="E1031" s="148" t="s">
        <v>1559</v>
      </c>
      <c r="F1031" s="291" t="s">
        <v>1560</v>
      </c>
      <c r="G1031" s="291"/>
      <c r="H1031" s="291"/>
      <c r="I1031" s="291"/>
      <c r="J1031" s="149" t="s">
        <v>928</v>
      </c>
      <c r="K1031" s="150">
        <v>1</v>
      </c>
      <c r="L1031" s="292"/>
      <c r="M1031" s="292"/>
      <c r="N1031" s="292">
        <f>ROUND(L1031*K1031,2)</f>
        <v>0</v>
      </c>
      <c r="O1031" s="292"/>
      <c r="P1031" s="292"/>
      <c r="Q1031" s="292"/>
      <c r="R1031" s="151"/>
      <c r="T1031" s="152"/>
      <c r="U1031" s="34" t="s">
        <v>40</v>
      </c>
      <c r="V1031" s="153">
        <v>0</v>
      </c>
      <c r="W1031" s="153">
        <f>V1031*K1031</f>
        <v>0</v>
      </c>
      <c r="X1031" s="153">
        <v>0</v>
      </c>
      <c r="Y1031" s="153">
        <f>X1031*K1031</f>
        <v>0</v>
      </c>
      <c r="Z1031" s="153">
        <v>0</v>
      </c>
      <c r="AA1031" s="154">
        <f>Z1031*K1031</f>
        <v>0</v>
      </c>
      <c r="AR1031" s="9" t="s">
        <v>337</v>
      </c>
      <c r="AT1031" s="9" t="s">
        <v>149</v>
      </c>
      <c r="AU1031" s="9" t="s">
        <v>90</v>
      </c>
      <c r="AY1031" s="9" t="s">
        <v>148</v>
      </c>
      <c r="BE1031" s="155">
        <f>IF(U1031="základní",N1031,0)</f>
        <v>0</v>
      </c>
      <c r="BF1031" s="155">
        <f>IF(U1031="snížená",N1031,0)</f>
        <v>0</v>
      </c>
      <c r="BG1031" s="155">
        <f>IF(U1031="zákl. přenesená",N1031,0)</f>
        <v>0</v>
      </c>
      <c r="BH1031" s="155">
        <f>IF(U1031="sníž. přenesená",N1031,0)</f>
        <v>0</v>
      </c>
      <c r="BI1031" s="155">
        <f>IF(U1031="nulová",N1031,0)</f>
        <v>0</v>
      </c>
      <c r="BJ1031" s="9" t="s">
        <v>83</v>
      </c>
      <c r="BK1031" s="155">
        <f>ROUND(L1031*K1031,2)</f>
        <v>0</v>
      </c>
      <c r="BL1031" s="9" t="s">
        <v>337</v>
      </c>
      <c r="BM1031" s="9" t="s">
        <v>1561</v>
      </c>
    </row>
    <row r="1032" spans="2:47" s="23" customFormat="1" ht="42" customHeight="1">
      <c r="B1032" s="24"/>
      <c r="C1032" s="25"/>
      <c r="D1032" s="25"/>
      <c r="E1032" s="25"/>
      <c r="F1032" s="294" t="s">
        <v>1544</v>
      </c>
      <c r="G1032" s="294"/>
      <c r="H1032" s="294"/>
      <c r="I1032" s="294"/>
      <c r="J1032" s="25"/>
      <c r="K1032" s="25"/>
      <c r="L1032" s="25"/>
      <c r="M1032" s="25"/>
      <c r="N1032" s="25"/>
      <c r="O1032" s="25"/>
      <c r="P1032" s="25"/>
      <c r="Q1032" s="25"/>
      <c r="R1032" s="26"/>
      <c r="T1032" s="196"/>
      <c r="U1032" s="25"/>
      <c r="V1032" s="25"/>
      <c r="W1032" s="25"/>
      <c r="X1032" s="25"/>
      <c r="Y1032" s="25"/>
      <c r="Z1032" s="25"/>
      <c r="AA1032" s="66"/>
      <c r="AT1032" s="9" t="s">
        <v>169</v>
      </c>
      <c r="AU1032" s="9" t="s">
        <v>90</v>
      </c>
    </row>
    <row r="1033" spans="2:65" s="23" customFormat="1" ht="31.5" customHeight="1">
      <c r="B1033" s="146"/>
      <c r="C1033" s="147" t="s">
        <v>1562</v>
      </c>
      <c r="D1033" s="147" t="s">
        <v>149</v>
      </c>
      <c r="E1033" s="148" t="s">
        <v>1563</v>
      </c>
      <c r="F1033" s="291" t="s">
        <v>1564</v>
      </c>
      <c r="G1033" s="291"/>
      <c r="H1033" s="291"/>
      <c r="I1033" s="291"/>
      <c r="J1033" s="149" t="s">
        <v>928</v>
      </c>
      <c r="K1033" s="150">
        <v>2</v>
      </c>
      <c r="L1033" s="292"/>
      <c r="M1033" s="292"/>
      <c r="N1033" s="292">
        <f>ROUND(L1033*K1033,2)</f>
        <v>0</v>
      </c>
      <c r="O1033" s="292"/>
      <c r="P1033" s="292"/>
      <c r="Q1033" s="292"/>
      <c r="R1033" s="151"/>
      <c r="T1033" s="152"/>
      <c r="U1033" s="34" t="s">
        <v>40</v>
      </c>
      <c r="V1033" s="153">
        <v>0</v>
      </c>
      <c r="W1033" s="153">
        <f>V1033*K1033</f>
        <v>0</v>
      </c>
      <c r="X1033" s="153">
        <v>0</v>
      </c>
      <c r="Y1033" s="153">
        <f>X1033*K1033</f>
        <v>0</v>
      </c>
      <c r="Z1033" s="153">
        <v>0</v>
      </c>
      <c r="AA1033" s="154">
        <f>Z1033*K1033</f>
        <v>0</v>
      </c>
      <c r="AR1033" s="9" t="s">
        <v>337</v>
      </c>
      <c r="AT1033" s="9" t="s">
        <v>149</v>
      </c>
      <c r="AU1033" s="9" t="s">
        <v>90</v>
      </c>
      <c r="AY1033" s="9" t="s">
        <v>148</v>
      </c>
      <c r="BE1033" s="155">
        <f>IF(U1033="základní",N1033,0)</f>
        <v>0</v>
      </c>
      <c r="BF1033" s="155">
        <f>IF(U1033="snížená",N1033,0)</f>
        <v>0</v>
      </c>
      <c r="BG1033" s="155">
        <f>IF(U1033="zákl. přenesená",N1033,0)</f>
        <v>0</v>
      </c>
      <c r="BH1033" s="155">
        <f>IF(U1033="sníž. přenesená",N1033,0)</f>
        <v>0</v>
      </c>
      <c r="BI1033" s="155">
        <f>IF(U1033="nulová",N1033,0)</f>
        <v>0</v>
      </c>
      <c r="BJ1033" s="9" t="s">
        <v>83</v>
      </c>
      <c r="BK1033" s="155">
        <f>ROUND(L1033*K1033,2)</f>
        <v>0</v>
      </c>
      <c r="BL1033" s="9" t="s">
        <v>337</v>
      </c>
      <c r="BM1033" s="9" t="s">
        <v>1565</v>
      </c>
    </row>
    <row r="1034" spans="2:47" s="23" customFormat="1" ht="42" customHeight="1">
      <c r="B1034" s="24"/>
      <c r="C1034" s="25"/>
      <c r="D1034" s="25"/>
      <c r="E1034" s="25"/>
      <c r="F1034" s="294" t="s">
        <v>1544</v>
      </c>
      <c r="G1034" s="294"/>
      <c r="H1034" s="294"/>
      <c r="I1034" s="294"/>
      <c r="J1034" s="25"/>
      <c r="K1034" s="25"/>
      <c r="L1034" s="25"/>
      <c r="M1034" s="25"/>
      <c r="N1034" s="25"/>
      <c r="O1034" s="25"/>
      <c r="P1034" s="25"/>
      <c r="Q1034" s="25"/>
      <c r="R1034" s="26"/>
      <c r="T1034" s="196"/>
      <c r="U1034" s="25"/>
      <c r="V1034" s="25"/>
      <c r="W1034" s="25"/>
      <c r="X1034" s="25"/>
      <c r="Y1034" s="25"/>
      <c r="Z1034" s="25"/>
      <c r="AA1034" s="66"/>
      <c r="AT1034" s="9" t="s">
        <v>169</v>
      </c>
      <c r="AU1034" s="9" t="s">
        <v>90</v>
      </c>
    </row>
    <row r="1035" spans="2:65" s="23" customFormat="1" ht="31.5" customHeight="1">
      <c r="B1035" s="146"/>
      <c r="C1035" s="147" t="s">
        <v>1566</v>
      </c>
      <c r="D1035" s="147" t="s">
        <v>149</v>
      </c>
      <c r="E1035" s="148" t="s">
        <v>1567</v>
      </c>
      <c r="F1035" s="291" t="s">
        <v>1568</v>
      </c>
      <c r="G1035" s="291"/>
      <c r="H1035" s="291"/>
      <c r="I1035" s="291"/>
      <c r="J1035" s="149" t="s">
        <v>928</v>
      </c>
      <c r="K1035" s="150">
        <v>1</v>
      </c>
      <c r="L1035" s="292"/>
      <c r="M1035" s="292"/>
      <c r="N1035" s="292">
        <f>ROUND(L1035*K1035,2)</f>
        <v>0</v>
      </c>
      <c r="O1035" s="292"/>
      <c r="P1035" s="292"/>
      <c r="Q1035" s="292"/>
      <c r="R1035" s="151"/>
      <c r="T1035" s="152"/>
      <c r="U1035" s="34" t="s">
        <v>40</v>
      </c>
      <c r="V1035" s="153">
        <v>0</v>
      </c>
      <c r="W1035" s="153">
        <f>V1035*K1035</f>
        <v>0</v>
      </c>
      <c r="X1035" s="153">
        <v>0</v>
      </c>
      <c r="Y1035" s="153">
        <f>X1035*K1035</f>
        <v>0</v>
      </c>
      <c r="Z1035" s="153">
        <v>0</v>
      </c>
      <c r="AA1035" s="154">
        <f>Z1035*K1035</f>
        <v>0</v>
      </c>
      <c r="AR1035" s="9" t="s">
        <v>337</v>
      </c>
      <c r="AT1035" s="9" t="s">
        <v>149</v>
      </c>
      <c r="AU1035" s="9" t="s">
        <v>90</v>
      </c>
      <c r="AY1035" s="9" t="s">
        <v>148</v>
      </c>
      <c r="BE1035" s="155">
        <f>IF(U1035="základní",N1035,0)</f>
        <v>0</v>
      </c>
      <c r="BF1035" s="155">
        <f>IF(U1035="snížená",N1035,0)</f>
        <v>0</v>
      </c>
      <c r="BG1035" s="155">
        <f>IF(U1035="zákl. přenesená",N1035,0)</f>
        <v>0</v>
      </c>
      <c r="BH1035" s="155">
        <f>IF(U1035="sníž. přenesená",N1035,0)</f>
        <v>0</v>
      </c>
      <c r="BI1035" s="155">
        <f>IF(U1035="nulová",N1035,0)</f>
        <v>0</v>
      </c>
      <c r="BJ1035" s="9" t="s">
        <v>83</v>
      </c>
      <c r="BK1035" s="155">
        <f>ROUND(L1035*K1035,2)</f>
        <v>0</v>
      </c>
      <c r="BL1035" s="9" t="s">
        <v>337</v>
      </c>
      <c r="BM1035" s="9" t="s">
        <v>1569</v>
      </c>
    </row>
    <row r="1036" spans="2:47" s="23" customFormat="1" ht="42" customHeight="1">
      <c r="B1036" s="24"/>
      <c r="C1036" s="25"/>
      <c r="D1036" s="25"/>
      <c r="E1036" s="25"/>
      <c r="F1036" s="294" t="s">
        <v>1544</v>
      </c>
      <c r="G1036" s="294"/>
      <c r="H1036" s="294"/>
      <c r="I1036" s="294"/>
      <c r="J1036" s="25"/>
      <c r="K1036" s="25"/>
      <c r="L1036" s="25"/>
      <c r="M1036" s="25"/>
      <c r="N1036" s="25"/>
      <c r="O1036" s="25"/>
      <c r="P1036" s="25"/>
      <c r="Q1036" s="25"/>
      <c r="R1036" s="26"/>
      <c r="T1036" s="196"/>
      <c r="U1036" s="25"/>
      <c r="V1036" s="25"/>
      <c r="W1036" s="25"/>
      <c r="X1036" s="25"/>
      <c r="Y1036" s="25"/>
      <c r="Z1036" s="25"/>
      <c r="AA1036" s="66"/>
      <c r="AT1036" s="9" t="s">
        <v>169</v>
      </c>
      <c r="AU1036" s="9" t="s">
        <v>90</v>
      </c>
    </row>
    <row r="1037" spans="2:65" s="23" customFormat="1" ht="36.75" customHeight="1">
      <c r="B1037" s="146"/>
      <c r="C1037" s="147" t="s">
        <v>1570</v>
      </c>
      <c r="D1037" s="147" t="s">
        <v>149</v>
      </c>
      <c r="E1037" s="148" t="s">
        <v>1571</v>
      </c>
      <c r="F1037" s="291" t="s">
        <v>1572</v>
      </c>
      <c r="G1037" s="291"/>
      <c r="H1037" s="291"/>
      <c r="I1037" s="291"/>
      <c r="J1037" s="149" t="s">
        <v>928</v>
      </c>
      <c r="K1037" s="150">
        <v>1</v>
      </c>
      <c r="L1037" s="292"/>
      <c r="M1037" s="292"/>
      <c r="N1037" s="292">
        <f>ROUND(L1037*K1037,2)</f>
        <v>0</v>
      </c>
      <c r="O1037" s="292"/>
      <c r="P1037" s="292"/>
      <c r="Q1037" s="292"/>
      <c r="R1037" s="151"/>
      <c r="T1037" s="152"/>
      <c r="U1037" s="34" t="s">
        <v>40</v>
      </c>
      <c r="V1037" s="153">
        <v>0</v>
      </c>
      <c r="W1037" s="153">
        <f>V1037*K1037</f>
        <v>0</v>
      </c>
      <c r="X1037" s="153">
        <v>0</v>
      </c>
      <c r="Y1037" s="153">
        <f>X1037*K1037</f>
        <v>0</v>
      </c>
      <c r="Z1037" s="153">
        <v>0</v>
      </c>
      <c r="AA1037" s="154">
        <f>Z1037*K1037</f>
        <v>0</v>
      </c>
      <c r="AR1037" s="9" t="s">
        <v>337</v>
      </c>
      <c r="AT1037" s="9" t="s">
        <v>149</v>
      </c>
      <c r="AU1037" s="9" t="s">
        <v>90</v>
      </c>
      <c r="AY1037" s="9" t="s">
        <v>148</v>
      </c>
      <c r="BE1037" s="155">
        <f>IF(U1037="základní",N1037,0)</f>
        <v>0</v>
      </c>
      <c r="BF1037" s="155">
        <f>IF(U1037="snížená",N1037,0)</f>
        <v>0</v>
      </c>
      <c r="BG1037" s="155">
        <f>IF(U1037="zákl. přenesená",N1037,0)</f>
        <v>0</v>
      </c>
      <c r="BH1037" s="155">
        <f>IF(U1037="sníž. přenesená",N1037,0)</f>
        <v>0</v>
      </c>
      <c r="BI1037" s="155">
        <f>IF(U1037="nulová",N1037,0)</f>
        <v>0</v>
      </c>
      <c r="BJ1037" s="9" t="s">
        <v>83</v>
      </c>
      <c r="BK1037" s="155">
        <f>ROUND(L1037*K1037,2)</f>
        <v>0</v>
      </c>
      <c r="BL1037" s="9" t="s">
        <v>337</v>
      </c>
      <c r="BM1037" s="9" t="s">
        <v>1573</v>
      </c>
    </row>
    <row r="1038" spans="2:47" s="23" customFormat="1" ht="42" customHeight="1">
      <c r="B1038" s="24"/>
      <c r="C1038" s="25"/>
      <c r="D1038" s="25"/>
      <c r="E1038" s="25"/>
      <c r="F1038" s="294" t="s">
        <v>1544</v>
      </c>
      <c r="G1038" s="294"/>
      <c r="H1038" s="294"/>
      <c r="I1038" s="294"/>
      <c r="J1038" s="25"/>
      <c r="K1038" s="25"/>
      <c r="L1038" s="25"/>
      <c r="M1038" s="25"/>
      <c r="N1038" s="25"/>
      <c r="O1038" s="25"/>
      <c r="P1038" s="25"/>
      <c r="Q1038" s="25"/>
      <c r="R1038" s="26"/>
      <c r="T1038" s="196"/>
      <c r="U1038" s="25"/>
      <c r="V1038" s="25"/>
      <c r="W1038" s="25"/>
      <c r="X1038" s="25"/>
      <c r="Y1038" s="25"/>
      <c r="Z1038" s="25"/>
      <c r="AA1038" s="66"/>
      <c r="AT1038" s="9" t="s">
        <v>169</v>
      </c>
      <c r="AU1038" s="9" t="s">
        <v>90</v>
      </c>
    </row>
    <row r="1039" spans="2:65" s="23" customFormat="1" ht="37.5" customHeight="1">
      <c r="B1039" s="146"/>
      <c r="C1039" s="147" t="s">
        <v>1574</v>
      </c>
      <c r="D1039" s="147" t="s">
        <v>149</v>
      </c>
      <c r="E1039" s="148" t="s">
        <v>1575</v>
      </c>
      <c r="F1039" s="291" t="s">
        <v>1576</v>
      </c>
      <c r="G1039" s="291"/>
      <c r="H1039" s="291"/>
      <c r="I1039" s="291"/>
      <c r="J1039" s="149" t="s">
        <v>928</v>
      </c>
      <c r="K1039" s="150">
        <v>1</v>
      </c>
      <c r="L1039" s="292"/>
      <c r="M1039" s="292"/>
      <c r="N1039" s="292">
        <f>ROUND(L1039*K1039,2)</f>
        <v>0</v>
      </c>
      <c r="O1039" s="292"/>
      <c r="P1039" s="292"/>
      <c r="Q1039" s="292"/>
      <c r="R1039" s="151"/>
      <c r="T1039" s="152"/>
      <c r="U1039" s="34" t="s">
        <v>40</v>
      </c>
      <c r="V1039" s="153">
        <v>0</v>
      </c>
      <c r="W1039" s="153">
        <f>V1039*K1039</f>
        <v>0</v>
      </c>
      <c r="X1039" s="153">
        <v>0</v>
      </c>
      <c r="Y1039" s="153">
        <f>X1039*K1039</f>
        <v>0</v>
      </c>
      <c r="Z1039" s="153">
        <v>0</v>
      </c>
      <c r="AA1039" s="154">
        <f>Z1039*K1039</f>
        <v>0</v>
      </c>
      <c r="AR1039" s="9" t="s">
        <v>337</v>
      </c>
      <c r="AT1039" s="9" t="s">
        <v>149</v>
      </c>
      <c r="AU1039" s="9" t="s">
        <v>90</v>
      </c>
      <c r="AY1039" s="9" t="s">
        <v>148</v>
      </c>
      <c r="BE1039" s="155">
        <f>IF(U1039="základní",N1039,0)</f>
        <v>0</v>
      </c>
      <c r="BF1039" s="155">
        <f>IF(U1039="snížená",N1039,0)</f>
        <v>0</v>
      </c>
      <c r="BG1039" s="155">
        <f>IF(U1039="zákl. přenesená",N1039,0)</f>
        <v>0</v>
      </c>
      <c r="BH1039" s="155">
        <f>IF(U1039="sníž. přenesená",N1039,0)</f>
        <v>0</v>
      </c>
      <c r="BI1039" s="155">
        <f>IF(U1039="nulová",N1039,0)</f>
        <v>0</v>
      </c>
      <c r="BJ1039" s="9" t="s">
        <v>83</v>
      </c>
      <c r="BK1039" s="155">
        <f>ROUND(L1039*K1039,2)</f>
        <v>0</v>
      </c>
      <c r="BL1039" s="9" t="s">
        <v>337</v>
      </c>
      <c r="BM1039" s="9" t="s">
        <v>1577</v>
      </c>
    </row>
    <row r="1040" spans="2:47" s="23" customFormat="1" ht="42" customHeight="1">
      <c r="B1040" s="24"/>
      <c r="C1040" s="25"/>
      <c r="D1040" s="25"/>
      <c r="E1040" s="25"/>
      <c r="F1040" s="294" t="s">
        <v>1544</v>
      </c>
      <c r="G1040" s="294"/>
      <c r="H1040" s="294"/>
      <c r="I1040" s="294"/>
      <c r="J1040" s="25"/>
      <c r="K1040" s="25"/>
      <c r="L1040" s="25"/>
      <c r="M1040" s="25"/>
      <c r="N1040" s="25"/>
      <c r="O1040" s="25"/>
      <c r="P1040" s="25"/>
      <c r="Q1040" s="25"/>
      <c r="R1040" s="26"/>
      <c r="T1040" s="196"/>
      <c r="U1040" s="25"/>
      <c r="V1040" s="25"/>
      <c r="W1040" s="25"/>
      <c r="X1040" s="25"/>
      <c r="Y1040" s="25"/>
      <c r="Z1040" s="25"/>
      <c r="AA1040" s="66"/>
      <c r="AT1040" s="9" t="s">
        <v>169</v>
      </c>
      <c r="AU1040" s="9" t="s">
        <v>90</v>
      </c>
    </row>
    <row r="1041" spans="2:65" s="23" customFormat="1" ht="36" customHeight="1">
      <c r="B1041" s="146"/>
      <c r="C1041" s="147" t="s">
        <v>1578</v>
      </c>
      <c r="D1041" s="147" t="s">
        <v>149</v>
      </c>
      <c r="E1041" s="148" t="s">
        <v>1579</v>
      </c>
      <c r="F1041" s="291" t="s">
        <v>1580</v>
      </c>
      <c r="G1041" s="291"/>
      <c r="H1041" s="291"/>
      <c r="I1041" s="291"/>
      <c r="J1041" s="149" t="s">
        <v>928</v>
      </c>
      <c r="K1041" s="150">
        <v>2</v>
      </c>
      <c r="L1041" s="292"/>
      <c r="M1041" s="292"/>
      <c r="N1041" s="292">
        <f>ROUND(L1041*K1041,2)</f>
        <v>0</v>
      </c>
      <c r="O1041" s="292"/>
      <c r="P1041" s="292"/>
      <c r="Q1041" s="292"/>
      <c r="R1041" s="151"/>
      <c r="T1041" s="152"/>
      <c r="U1041" s="34" t="s">
        <v>40</v>
      </c>
      <c r="V1041" s="153">
        <v>0</v>
      </c>
      <c r="W1041" s="153">
        <f>V1041*K1041</f>
        <v>0</v>
      </c>
      <c r="X1041" s="153">
        <v>0</v>
      </c>
      <c r="Y1041" s="153">
        <f>X1041*K1041</f>
        <v>0</v>
      </c>
      <c r="Z1041" s="153">
        <v>0</v>
      </c>
      <c r="AA1041" s="154">
        <f>Z1041*K1041</f>
        <v>0</v>
      </c>
      <c r="AR1041" s="9" t="s">
        <v>337</v>
      </c>
      <c r="AT1041" s="9" t="s">
        <v>149</v>
      </c>
      <c r="AU1041" s="9" t="s">
        <v>90</v>
      </c>
      <c r="AY1041" s="9" t="s">
        <v>148</v>
      </c>
      <c r="BE1041" s="155">
        <f>IF(U1041="základní",N1041,0)</f>
        <v>0</v>
      </c>
      <c r="BF1041" s="155">
        <f>IF(U1041="snížená",N1041,0)</f>
        <v>0</v>
      </c>
      <c r="BG1041" s="155">
        <f>IF(U1041="zákl. přenesená",N1041,0)</f>
        <v>0</v>
      </c>
      <c r="BH1041" s="155">
        <f>IF(U1041="sníž. přenesená",N1041,0)</f>
        <v>0</v>
      </c>
      <c r="BI1041" s="155">
        <f>IF(U1041="nulová",N1041,0)</f>
        <v>0</v>
      </c>
      <c r="BJ1041" s="9" t="s">
        <v>83</v>
      </c>
      <c r="BK1041" s="155">
        <f>ROUND(L1041*K1041,2)</f>
        <v>0</v>
      </c>
      <c r="BL1041" s="9" t="s">
        <v>337</v>
      </c>
      <c r="BM1041" s="9" t="s">
        <v>1581</v>
      </c>
    </row>
    <row r="1042" spans="2:47" s="23" customFormat="1" ht="42" customHeight="1">
      <c r="B1042" s="24"/>
      <c r="C1042" s="25"/>
      <c r="D1042" s="25"/>
      <c r="E1042" s="25"/>
      <c r="F1042" s="294" t="s">
        <v>1544</v>
      </c>
      <c r="G1042" s="294"/>
      <c r="H1042" s="294"/>
      <c r="I1042" s="294"/>
      <c r="J1042" s="25"/>
      <c r="K1042" s="25"/>
      <c r="L1042" s="25"/>
      <c r="M1042" s="25"/>
      <c r="N1042" s="25"/>
      <c r="O1042" s="25"/>
      <c r="P1042" s="25"/>
      <c r="Q1042" s="25"/>
      <c r="R1042" s="26"/>
      <c r="T1042" s="196"/>
      <c r="U1042" s="25"/>
      <c r="V1042" s="25"/>
      <c r="W1042" s="25"/>
      <c r="X1042" s="25"/>
      <c r="Y1042" s="25"/>
      <c r="Z1042" s="25"/>
      <c r="AA1042" s="66"/>
      <c r="AT1042" s="9" t="s">
        <v>169</v>
      </c>
      <c r="AU1042" s="9" t="s">
        <v>90</v>
      </c>
    </row>
    <row r="1043" spans="2:65" s="23" customFormat="1" ht="36" customHeight="1">
      <c r="B1043" s="146"/>
      <c r="C1043" s="147" t="s">
        <v>1582</v>
      </c>
      <c r="D1043" s="147" t="s">
        <v>149</v>
      </c>
      <c r="E1043" s="148" t="s">
        <v>1583</v>
      </c>
      <c r="F1043" s="291" t="s">
        <v>1584</v>
      </c>
      <c r="G1043" s="291"/>
      <c r="H1043" s="291"/>
      <c r="I1043" s="291"/>
      <c r="J1043" s="149" t="s">
        <v>928</v>
      </c>
      <c r="K1043" s="150">
        <v>4</v>
      </c>
      <c r="L1043" s="292"/>
      <c r="M1043" s="292"/>
      <c r="N1043" s="292">
        <f>ROUND(L1043*K1043,2)</f>
        <v>0</v>
      </c>
      <c r="O1043" s="292"/>
      <c r="P1043" s="292"/>
      <c r="Q1043" s="292"/>
      <c r="R1043" s="151"/>
      <c r="T1043" s="152"/>
      <c r="U1043" s="34" t="s">
        <v>40</v>
      </c>
      <c r="V1043" s="153">
        <v>0</v>
      </c>
      <c r="W1043" s="153">
        <f>V1043*K1043</f>
        <v>0</v>
      </c>
      <c r="X1043" s="153">
        <v>0</v>
      </c>
      <c r="Y1043" s="153">
        <f>X1043*K1043</f>
        <v>0</v>
      </c>
      <c r="Z1043" s="153">
        <v>0</v>
      </c>
      <c r="AA1043" s="154">
        <f>Z1043*K1043</f>
        <v>0</v>
      </c>
      <c r="AR1043" s="9" t="s">
        <v>337</v>
      </c>
      <c r="AT1043" s="9" t="s">
        <v>149</v>
      </c>
      <c r="AU1043" s="9" t="s">
        <v>90</v>
      </c>
      <c r="AY1043" s="9" t="s">
        <v>148</v>
      </c>
      <c r="BE1043" s="155">
        <f>IF(U1043="základní",N1043,0)</f>
        <v>0</v>
      </c>
      <c r="BF1043" s="155">
        <f>IF(U1043="snížená",N1043,0)</f>
        <v>0</v>
      </c>
      <c r="BG1043" s="155">
        <f>IF(U1043="zákl. přenesená",N1043,0)</f>
        <v>0</v>
      </c>
      <c r="BH1043" s="155">
        <f>IF(U1043="sníž. přenesená",N1043,0)</f>
        <v>0</v>
      </c>
      <c r="BI1043" s="155">
        <f>IF(U1043="nulová",N1043,0)</f>
        <v>0</v>
      </c>
      <c r="BJ1043" s="9" t="s">
        <v>83</v>
      </c>
      <c r="BK1043" s="155">
        <f>ROUND(L1043*K1043,2)</f>
        <v>0</v>
      </c>
      <c r="BL1043" s="9" t="s">
        <v>337</v>
      </c>
      <c r="BM1043" s="9" t="s">
        <v>1585</v>
      </c>
    </row>
    <row r="1044" spans="2:47" s="23" customFormat="1" ht="42" customHeight="1">
      <c r="B1044" s="24"/>
      <c r="C1044" s="25"/>
      <c r="D1044" s="25"/>
      <c r="E1044" s="25"/>
      <c r="F1044" s="294" t="s">
        <v>1544</v>
      </c>
      <c r="G1044" s="294"/>
      <c r="H1044" s="294"/>
      <c r="I1044" s="294"/>
      <c r="J1044" s="25"/>
      <c r="K1044" s="25"/>
      <c r="L1044" s="25"/>
      <c r="M1044" s="25"/>
      <c r="N1044" s="25"/>
      <c r="O1044" s="25"/>
      <c r="P1044" s="25"/>
      <c r="Q1044" s="25"/>
      <c r="R1044" s="26"/>
      <c r="T1044" s="196"/>
      <c r="U1044" s="25"/>
      <c r="V1044" s="25"/>
      <c r="W1044" s="25"/>
      <c r="X1044" s="25"/>
      <c r="Y1044" s="25"/>
      <c r="Z1044" s="25"/>
      <c r="AA1044" s="66"/>
      <c r="AT1044" s="9" t="s">
        <v>169</v>
      </c>
      <c r="AU1044" s="9" t="s">
        <v>90</v>
      </c>
    </row>
    <row r="1045" spans="2:65" s="23" customFormat="1" ht="31.5" customHeight="1">
      <c r="B1045" s="146"/>
      <c r="C1045" s="147" t="s">
        <v>1586</v>
      </c>
      <c r="D1045" s="147" t="s">
        <v>149</v>
      </c>
      <c r="E1045" s="148" t="s">
        <v>1587</v>
      </c>
      <c r="F1045" s="291" t="s">
        <v>1588</v>
      </c>
      <c r="G1045" s="291"/>
      <c r="H1045" s="291"/>
      <c r="I1045" s="291"/>
      <c r="J1045" s="149" t="s">
        <v>928</v>
      </c>
      <c r="K1045" s="150">
        <v>1</v>
      </c>
      <c r="L1045" s="292"/>
      <c r="M1045" s="292"/>
      <c r="N1045" s="292">
        <f>ROUND(L1045*K1045,2)</f>
        <v>0</v>
      </c>
      <c r="O1045" s="292"/>
      <c r="P1045" s="292"/>
      <c r="Q1045" s="292"/>
      <c r="R1045" s="151"/>
      <c r="T1045" s="152"/>
      <c r="U1045" s="34" t="s">
        <v>40</v>
      </c>
      <c r="V1045" s="153">
        <v>0</v>
      </c>
      <c r="W1045" s="153">
        <f>V1045*K1045</f>
        <v>0</v>
      </c>
      <c r="X1045" s="153">
        <v>0</v>
      </c>
      <c r="Y1045" s="153">
        <f>X1045*K1045</f>
        <v>0</v>
      </c>
      <c r="Z1045" s="153">
        <v>0</v>
      </c>
      <c r="AA1045" s="154">
        <f>Z1045*K1045</f>
        <v>0</v>
      </c>
      <c r="AR1045" s="9" t="s">
        <v>337</v>
      </c>
      <c r="AT1045" s="9" t="s">
        <v>149</v>
      </c>
      <c r="AU1045" s="9" t="s">
        <v>90</v>
      </c>
      <c r="AY1045" s="9" t="s">
        <v>148</v>
      </c>
      <c r="BE1045" s="155">
        <f>IF(U1045="základní",N1045,0)</f>
        <v>0</v>
      </c>
      <c r="BF1045" s="155">
        <f>IF(U1045="snížená",N1045,0)</f>
        <v>0</v>
      </c>
      <c r="BG1045" s="155">
        <f>IF(U1045="zákl. přenesená",N1045,0)</f>
        <v>0</v>
      </c>
      <c r="BH1045" s="155">
        <f>IF(U1045="sníž. přenesená",N1045,0)</f>
        <v>0</v>
      </c>
      <c r="BI1045" s="155">
        <f>IF(U1045="nulová",N1045,0)</f>
        <v>0</v>
      </c>
      <c r="BJ1045" s="9" t="s">
        <v>83</v>
      </c>
      <c r="BK1045" s="155">
        <f>ROUND(L1045*K1045,2)</f>
        <v>0</v>
      </c>
      <c r="BL1045" s="9" t="s">
        <v>337</v>
      </c>
      <c r="BM1045" s="9" t="s">
        <v>1589</v>
      </c>
    </row>
    <row r="1046" spans="2:47" s="23" customFormat="1" ht="42" customHeight="1">
      <c r="B1046" s="24"/>
      <c r="C1046" s="25"/>
      <c r="D1046" s="25"/>
      <c r="E1046" s="25"/>
      <c r="F1046" s="294" t="s">
        <v>1544</v>
      </c>
      <c r="G1046" s="294"/>
      <c r="H1046" s="294"/>
      <c r="I1046" s="294"/>
      <c r="J1046" s="25"/>
      <c r="K1046" s="25"/>
      <c r="L1046" s="25"/>
      <c r="M1046" s="25"/>
      <c r="N1046" s="25"/>
      <c r="O1046" s="25"/>
      <c r="P1046" s="25"/>
      <c r="Q1046" s="25"/>
      <c r="R1046" s="26"/>
      <c r="T1046" s="196"/>
      <c r="U1046" s="25"/>
      <c r="V1046" s="25"/>
      <c r="W1046" s="25"/>
      <c r="X1046" s="25"/>
      <c r="Y1046" s="25"/>
      <c r="Z1046" s="25"/>
      <c r="AA1046" s="66"/>
      <c r="AT1046" s="9" t="s">
        <v>169</v>
      </c>
      <c r="AU1046" s="9" t="s">
        <v>90</v>
      </c>
    </row>
    <row r="1047" spans="2:65" s="23" customFormat="1" ht="31.5" customHeight="1">
      <c r="B1047" s="146"/>
      <c r="C1047" s="147" t="s">
        <v>1590</v>
      </c>
      <c r="D1047" s="147" t="s">
        <v>149</v>
      </c>
      <c r="E1047" s="148" t="s">
        <v>1591</v>
      </c>
      <c r="F1047" s="291" t="s">
        <v>1592</v>
      </c>
      <c r="G1047" s="291"/>
      <c r="H1047" s="291"/>
      <c r="I1047" s="291"/>
      <c r="J1047" s="149" t="s">
        <v>928</v>
      </c>
      <c r="K1047" s="150">
        <v>2</v>
      </c>
      <c r="L1047" s="292"/>
      <c r="M1047" s="292"/>
      <c r="N1047" s="292">
        <f>ROUND(L1047*K1047,2)</f>
        <v>0</v>
      </c>
      <c r="O1047" s="292"/>
      <c r="P1047" s="292"/>
      <c r="Q1047" s="292"/>
      <c r="R1047" s="151"/>
      <c r="T1047" s="152"/>
      <c r="U1047" s="34" t="s">
        <v>40</v>
      </c>
      <c r="V1047" s="153">
        <v>0</v>
      </c>
      <c r="W1047" s="153">
        <f>V1047*K1047</f>
        <v>0</v>
      </c>
      <c r="X1047" s="153">
        <v>0</v>
      </c>
      <c r="Y1047" s="153">
        <f>X1047*K1047</f>
        <v>0</v>
      </c>
      <c r="Z1047" s="153">
        <v>0</v>
      </c>
      <c r="AA1047" s="154">
        <f>Z1047*K1047</f>
        <v>0</v>
      </c>
      <c r="AR1047" s="9" t="s">
        <v>337</v>
      </c>
      <c r="AT1047" s="9" t="s">
        <v>149</v>
      </c>
      <c r="AU1047" s="9" t="s">
        <v>90</v>
      </c>
      <c r="AY1047" s="9" t="s">
        <v>148</v>
      </c>
      <c r="BE1047" s="155">
        <f>IF(U1047="základní",N1047,0)</f>
        <v>0</v>
      </c>
      <c r="BF1047" s="155">
        <f>IF(U1047="snížená",N1047,0)</f>
        <v>0</v>
      </c>
      <c r="BG1047" s="155">
        <f>IF(U1047="zákl. přenesená",N1047,0)</f>
        <v>0</v>
      </c>
      <c r="BH1047" s="155">
        <f>IF(U1047="sníž. přenesená",N1047,0)</f>
        <v>0</v>
      </c>
      <c r="BI1047" s="155">
        <f>IF(U1047="nulová",N1047,0)</f>
        <v>0</v>
      </c>
      <c r="BJ1047" s="9" t="s">
        <v>83</v>
      </c>
      <c r="BK1047" s="155">
        <f>ROUND(L1047*K1047,2)</f>
        <v>0</v>
      </c>
      <c r="BL1047" s="9" t="s">
        <v>337</v>
      </c>
      <c r="BM1047" s="9" t="s">
        <v>1593</v>
      </c>
    </row>
    <row r="1048" spans="2:47" s="23" customFormat="1" ht="42" customHeight="1">
      <c r="B1048" s="24"/>
      <c r="C1048" s="25"/>
      <c r="D1048" s="25"/>
      <c r="E1048" s="25"/>
      <c r="F1048" s="294" t="s">
        <v>1544</v>
      </c>
      <c r="G1048" s="294"/>
      <c r="H1048" s="294"/>
      <c r="I1048" s="294"/>
      <c r="J1048" s="25"/>
      <c r="K1048" s="25"/>
      <c r="L1048" s="25"/>
      <c r="M1048" s="25"/>
      <c r="N1048" s="25"/>
      <c r="O1048" s="25"/>
      <c r="P1048" s="25"/>
      <c r="Q1048" s="25"/>
      <c r="R1048" s="26"/>
      <c r="T1048" s="196"/>
      <c r="U1048" s="25"/>
      <c r="V1048" s="25"/>
      <c r="W1048" s="25"/>
      <c r="X1048" s="25"/>
      <c r="Y1048" s="25"/>
      <c r="Z1048" s="25"/>
      <c r="AA1048" s="66"/>
      <c r="AT1048" s="9" t="s">
        <v>169</v>
      </c>
      <c r="AU1048" s="9" t="s">
        <v>90</v>
      </c>
    </row>
    <row r="1049" spans="2:65" s="23" customFormat="1" ht="31.5" customHeight="1">
      <c r="B1049" s="146"/>
      <c r="C1049" s="147" t="s">
        <v>1594</v>
      </c>
      <c r="D1049" s="147" t="s">
        <v>149</v>
      </c>
      <c r="E1049" s="148" t="s">
        <v>1595</v>
      </c>
      <c r="F1049" s="291" t="s">
        <v>1596</v>
      </c>
      <c r="G1049" s="291"/>
      <c r="H1049" s="291"/>
      <c r="I1049" s="291"/>
      <c r="J1049" s="149" t="s">
        <v>928</v>
      </c>
      <c r="K1049" s="150">
        <v>2</v>
      </c>
      <c r="L1049" s="292"/>
      <c r="M1049" s="292"/>
      <c r="N1049" s="292">
        <f>ROUND(L1049*K1049,2)</f>
        <v>0</v>
      </c>
      <c r="O1049" s="292"/>
      <c r="P1049" s="292"/>
      <c r="Q1049" s="292"/>
      <c r="R1049" s="151"/>
      <c r="T1049" s="152"/>
      <c r="U1049" s="34" t="s">
        <v>40</v>
      </c>
      <c r="V1049" s="153">
        <v>0</v>
      </c>
      <c r="W1049" s="153">
        <f>V1049*K1049</f>
        <v>0</v>
      </c>
      <c r="X1049" s="153">
        <v>0</v>
      </c>
      <c r="Y1049" s="153">
        <f>X1049*K1049</f>
        <v>0</v>
      </c>
      <c r="Z1049" s="153">
        <v>0</v>
      </c>
      <c r="AA1049" s="154">
        <f>Z1049*K1049</f>
        <v>0</v>
      </c>
      <c r="AR1049" s="9" t="s">
        <v>337</v>
      </c>
      <c r="AT1049" s="9" t="s">
        <v>149</v>
      </c>
      <c r="AU1049" s="9" t="s">
        <v>90</v>
      </c>
      <c r="AY1049" s="9" t="s">
        <v>148</v>
      </c>
      <c r="BE1049" s="155">
        <f>IF(U1049="základní",N1049,0)</f>
        <v>0</v>
      </c>
      <c r="BF1049" s="155">
        <f>IF(U1049="snížená",N1049,0)</f>
        <v>0</v>
      </c>
      <c r="BG1049" s="155">
        <f>IF(U1049="zákl. přenesená",N1049,0)</f>
        <v>0</v>
      </c>
      <c r="BH1049" s="155">
        <f>IF(U1049="sníž. přenesená",N1049,0)</f>
        <v>0</v>
      </c>
      <c r="BI1049" s="155">
        <f>IF(U1049="nulová",N1049,0)</f>
        <v>0</v>
      </c>
      <c r="BJ1049" s="9" t="s">
        <v>83</v>
      </c>
      <c r="BK1049" s="155">
        <f>ROUND(L1049*K1049,2)</f>
        <v>0</v>
      </c>
      <c r="BL1049" s="9" t="s">
        <v>337</v>
      </c>
      <c r="BM1049" s="9" t="s">
        <v>1597</v>
      </c>
    </row>
    <row r="1050" spans="2:47" s="23" customFormat="1" ht="42" customHeight="1">
      <c r="B1050" s="24"/>
      <c r="C1050" s="25"/>
      <c r="D1050" s="25"/>
      <c r="E1050" s="25"/>
      <c r="F1050" s="294" t="s">
        <v>1544</v>
      </c>
      <c r="G1050" s="294"/>
      <c r="H1050" s="294"/>
      <c r="I1050" s="294"/>
      <c r="J1050" s="25"/>
      <c r="K1050" s="25"/>
      <c r="L1050" s="25"/>
      <c r="M1050" s="25"/>
      <c r="N1050" s="25"/>
      <c r="O1050" s="25"/>
      <c r="P1050" s="25"/>
      <c r="Q1050" s="25"/>
      <c r="R1050" s="26"/>
      <c r="T1050" s="196"/>
      <c r="U1050" s="25"/>
      <c r="V1050" s="25"/>
      <c r="W1050" s="25"/>
      <c r="X1050" s="25"/>
      <c r="Y1050" s="25"/>
      <c r="Z1050" s="25"/>
      <c r="AA1050" s="66"/>
      <c r="AT1050" s="9" t="s">
        <v>169</v>
      </c>
      <c r="AU1050" s="9" t="s">
        <v>90</v>
      </c>
    </row>
    <row r="1051" spans="2:65" s="23" customFormat="1" ht="44.25" customHeight="1">
      <c r="B1051" s="146"/>
      <c r="C1051" s="147" t="s">
        <v>1598</v>
      </c>
      <c r="D1051" s="147" t="s">
        <v>149</v>
      </c>
      <c r="E1051" s="148" t="s">
        <v>1599</v>
      </c>
      <c r="F1051" s="291" t="s">
        <v>1600</v>
      </c>
      <c r="G1051" s="291"/>
      <c r="H1051" s="291"/>
      <c r="I1051" s="291"/>
      <c r="J1051" s="149" t="s">
        <v>928</v>
      </c>
      <c r="K1051" s="150">
        <v>1</v>
      </c>
      <c r="L1051" s="292"/>
      <c r="M1051" s="292"/>
      <c r="N1051" s="292">
        <f>ROUND(L1051*K1051,2)</f>
        <v>0</v>
      </c>
      <c r="O1051" s="292"/>
      <c r="P1051" s="292"/>
      <c r="Q1051" s="292"/>
      <c r="R1051" s="151"/>
      <c r="T1051" s="152"/>
      <c r="U1051" s="34" t="s">
        <v>40</v>
      </c>
      <c r="V1051" s="153">
        <v>0</v>
      </c>
      <c r="W1051" s="153">
        <f>V1051*K1051</f>
        <v>0</v>
      </c>
      <c r="X1051" s="153">
        <v>0</v>
      </c>
      <c r="Y1051" s="153">
        <f>X1051*K1051</f>
        <v>0</v>
      </c>
      <c r="Z1051" s="153">
        <v>0</v>
      </c>
      <c r="AA1051" s="154">
        <f>Z1051*K1051</f>
        <v>0</v>
      </c>
      <c r="AR1051" s="9" t="s">
        <v>337</v>
      </c>
      <c r="AT1051" s="9" t="s">
        <v>149</v>
      </c>
      <c r="AU1051" s="9" t="s">
        <v>90</v>
      </c>
      <c r="AY1051" s="9" t="s">
        <v>148</v>
      </c>
      <c r="BE1051" s="155">
        <f>IF(U1051="základní",N1051,0)</f>
        <v>0</v>
      </c>
      <c r="BF1051" s="155">
        <f>IF(U1051="snížená",N1051,0)</f>
        <v>0</v>
      </c>
      <c r="BG1051" s="155">
        <f>IF(U1051="zákl. přenesená",N1051,0)</f>
        <v>0</v>
      </c>
      <c r="BH1051" s="155">
        <f>IF(U1051="sníž. přenesená",N1051,0)</f>
        <v>0</v>
      </c>
      <c r="BI1051" s="155">
        <f>IF(U1051="nulová",N1051,0)</f>
        <v>0</v>
      </c>
      <c r="BJ1051" s="9" t="s">
        <v>83</v>
      </c>
      <c r="BK1051" s="155">
        <f>ROUND(L1051*K1051,2)</f>
        <v>0</v>
      </c>
      <c r="BL1051" s="9" t="s">
        <v>337</v>
      </c>
      <c r="BM1051" s="9" t="s">
        <v>1601</v>
      </c>
    </row>
    <row r="1052" spans="2:47" s="23" customFormat="1" ht="37.5" customHeight="1">
      <c r="B1052" s="24"/>
      <c r="C1052" s="25"/>
      <c r="D1052" s="25"/>
      <c r="E1052" s="25"/>
      <c r="F1052" s="294" t="s">
        <v>1553</v>
      </c>
      <c r="G1052" s="294"/>
      <c r="H1052" s="294"/>
      <c r="I1052" s="294"/>
      <c r="J1052" s="25"/>
      <c r="K1052" s="25"/>
      <c r="L1052" s="25"/>
      <c r="M1052" s="25"/>
      <c r="N1052" s="25"/>
      <c r="O1052" s="25"/>
      <c r="P1052" s="25"/>
      <c r="Q1052" s="25"/>
      <c r="R1052" s="26"/>
      <c r="T1052" s="196"/>
      <c r="U1052" s="25"/>
      <c r="V1052" s="25"/>
      <c r="W1052" s="25"/>
      <c r="X1052" s="25"/>
      <c r="Y1052" s="25"/>
      <c r="Z1052" s="25"/>
      <c r="AA1052" s="66"/>
      <c r="AT1052" s="9" t="s">
        <v>169</v>
      </c>
      <c r="AU1052" s="9" t="s">
        <v>90</v>
      </c>
    </row>
    <row r="1053" spans="2:65" s="23" customFormat="1" ht="36" customHeight="1">
      <c r="B1053" s="146"/>
      <c r="C1053" s="147" t="s">
        <v>1602</v>
      </c>
      <c r="D1053" s="147" t="s">
        <v>149</v>
      </c>
      <c r="E1053" s="148" t="s">
        <v>1603</v>
      </c>
      <c r="F1053" s="291" t="s">
        <v>1604</v>
      </c>
      <c r="G1053" s="291"/>
      <c r="H1053" s="291"/>
      <c r="I1053" s="291"/>
      <c r="J1053" s="149" t="s">
        <v>928</v>
      </c>
      <c r="K1053" s="150">
        <v>1</v>
      </c>
      <c r="L1053" s="292"/>
      <c r="M1053" s="292"/>
      <c r="N1053" s="292">
        <f>ROUND(L1053*K1053,2)</f>
        <v>0</v>
      </c>
      <c r="O1053" s="292"/>
      <c r="P1053" s="292"/>
      <c r="Q1053" s="292"/>
      <c r="R1053" s="151"/>
      <c r="T1053" s="152"/>
      <c r="U1053" s="34" t="s">
        <v>40</v>
      </c>
      <c r="V1053" s="153">
        <v>0</v>
      </c>
      <c r="W1053" s="153">
        <f>V1053*K1053</f>
        <v>0</v>
      </c>
      <c r="X1053" s="153">
        <v>0</v>
      </c>
      <c r="Y1053" s="153">
        <f>X1053*K1053</f>
        <v>0</v>
      </c>
      <c r="Z1053" s="153">
        <v>0</v>
      </c>
      <c r="AA1053" s="154">
        <f>Z1053*K1053</f>
        <v>0</v>
      </c>
      <c r="AR1053" s="9" t="s">
        <v>337</v>
      </c>
      <c r="AT1053" s="9" t="s">
        <v>149</v>
      </c>
      <c r="AU1053" s="9" t="s">
        <v>90</v>
      </c>
      <c r="AY1053" s="9" t="s">
        <v>148</v>
      </c>
      <c r="BE1053" s="155">
        <f>IF(U1053="základní",N1053,0)</f>
        <v>0</v>
      </c>
      <c r="BF1053" s="155">
        <f>IF(U1053="snížená",N1053,0)</f>
        <v>0</v>
      </c>
      <c r="BG1053" s="155">
        <f>IF(U1053="zákl. přenesená",N1053,0)</f>
        <v>0</v>
      </c>
      <c r="BH1053" s="155">
        <f>IF(U1053="sníž. přenesená",N1053,0)</f>
        <v>0</v>
      </c>
      <c r="BI1053" s="155">
        <f>IF(U1053="nulová",N1053,0)</f>
        <v>0</v>
      </c>
      <c r="BJ1053" s="9" t="s">
        <v>83</v>
      </c>
      <c r="BK1053" s="155">
        <f>ROUND(L1053*K1053,2)</f>
        <v>0</v>
      </c>
      <c r="BL1053" s="9" t="s">
        <v>337</v>
      </c>
      <c r="BM1053" s="9" t="s">
        <v>1605</v>
      </c>
    </row>
    <row r="1054" spans="2:47" s="23" customFormat="1" ht="42" customHeight="1">
      <c r="B1054" s="24"/>
      <c r="C1054" s="25"/>
      <c r="D1054" s="25"/>
      <c r="E1054" s="25"/>
      <c r="F1054" s="294" t="s">
        <v>1606</v>
      </c>
      <c r="G1054" s="294"/>
      <c r="H1054" s="294"/>
      <c r="I1054" s="294"/>
      <c r="J1054" s="25"/>
      <c r="K1054" s="25"/>
      <c r="L1054" s="25"/>
      <c r="M1054" s="25"/>
      <c r="N1054" s="25"/>
      <c r="O1054" s="25"/>
      <c r="P1054" s="25"/>
      <c r="Q1054" s="25"/>
      <c r="R1054" s="26"/>
      <c r="T1054" s="196"/>
      <c r="U1054" s="25"/>
      <c r="V1054" s="25"/>
      <c r="W1054" s="25"/>
      <c r="X1054" s="25"/>
      <c r="Y1054" s="25"/>
      <c r="Z1054" s="25"/>
      <c r="AA1054" s="66"/>
      <c r="AT1054" s="9" t="s">
        <v>169</v>
      </c>
      <c r="AU1054" s="9" t="s">
        <v>90</v>
      </c>
    </row>
    <row r="1055" spans="2:65" s="23" customFormat="1" ht="31.5" customHeight="1">
      <c r="B1055" s="146"/>
      <c r="C1055" s="147" t="s">
        <v>1607</v>
      </c>
      <c r="D1055" s="147" t="s">
        <v>149</v>
      </c>
      <c r="E1055" s="148" t="s">
        <v>1608</v>
      </c>
      <c r="F1055" s="291" t="s">
        <v>1609</v>
      </c>
      <c r="G1055" s="291"/>
      <c r="H1055" s="291"/>
      <c r="I1055" s="291"/>
      <c r="J1055" s="149" t="s">
        <v>946</v>
      </c>
      <c r="K1055" s="150">
        <v>4</v>
      </c>
      <c r="L1055" s="292"/>
      <c r="M1055" s="292"/>
      <c r="N1055" s="292">
        <f>ROUND(L1055*K1055,2)</f>
        <v>0</v>
      </c>
      <c r="O1055" s="292"/>
      <c r="P1055" s="292"/>
      <c r="Q1055" s="292"/>
      <c r="R1055" s="151"/>
      <c r="T1055" s="152"/>
      <c r="U1055" s="34" t="s">
        <v>40</v>
      </c>
      <c r="V1055" s="153">
        <v>0</v>
      </c>
      <c r="W1055" s="153">
        <f>V1055*K1055</f>
        <v>0</v>
      </c>
      <c r="X1055" s="153">
        <v>0</v>
      </c>
      <c r="Y1055" s="153">
        <f>X1055*K1055</f>
        <v>0</v>
      </c>
      <c r="Z1055" s="153">
        <v>0</v>
      </c>
      <c r="AA1055" s="154">
        <f>Z1055*K1055</f>
        <v>0</v>
      </c>
      <c r="AR1055" s="9" t="s">
        <v>337</v>
      </c>
      <c r="AT1055" s="9" t="s">
        <v>149</v>
      </c>
      <c r="AU1055" s="9" t="s">
        <v>90</v>
      </c>
      <c r="AY1055" s="9" t="s">
        <v>148</v>
      </c>
      <c r="BE1055" s="155">
        <f>IF(U1055="základní",N1055,0)</f>
        <v>0</v>
      </c>
      <c r="BF1055" s="155">
        <f>IF(U1055="snížená",N1055,0)</f>
        <v>0</v>
      </c>
      <c r="BG1055" s="155">
        <f>IF(U1055="zákl. přenesená",N1055,0)</f>
        <v>0</v>
      </c>
      <c r="BH1055" s="155">
        <f>IF(U1055="sníž. přenesená",N1055,0)</f>
        <v>0</v>
      </c>
      <c r="BI1055" s="155">
        <f>IF(U1055="nulová",N1055,0)</f>
        <v>0</v>
      </c>
      <c r="BJ1055" s="9" t="s">
        <v>83</v>
      </c>
      <c r="BK1055" s="155">
        <f>ROUND(L1055*K1055,2)</f>
        <v>0</v>
      </c>
      <c r="BL1055" s="9" t="s">
        <v>337</v>
      </c>
      <c r="BM1055" s="9" t="s">
        <v>1610</v>
      </c>
    </row>
    <row r="1056" spans="2:47" s="23" customFormat="1" ht="30" customHeight="1">
      <c r="B1056" s="24"/>
      <c r="C1056" s="25"/>
      <c r="D1056" s="25"/>
      <c r="E1056" s="25"/>
      <c r="F1056" s="294" t="s">
        <v>1611</v>
      </c>
      <c r="G1056" s="294"/>
      <c r="H1056" s="294"/>
      <c r="I1056" s="294"/>
      <c r="J1056" s="25"/>
      <c r="K1056" s="25"/>
      <c r="L1056" s="25"/>
      <c r="M1056" s="25"/>
      <c r="N1056" s="25"/>
      <c r="O1056" s="25"/>
      <c r="P1056" s="25"/>
      <c r="Q1056" s="25"/>
      <c r="R1056" s="26"/>
      <c r="T1056" s="196"/>
      <c r="U1056" s="25"/>
      <c r="V1056" s="25"/>
      <c r="W1056" s="25"/>
      <c r="X1056" s="25"/>
      <c r="Y1056" s="25"/>
      <c r="Z1056" s="25"/>
      <c r="AA1056" s="66"/>
      <c r="AT1056" s="9" t="s">
        <v>169</v>
      </c>
      <c r="AU1056" s="9" t="s">
        <v>90</v>
      </c>
    </row>
    <row r="1057" spans="2:65" s="23" customFormat="1" ht="27" customHeight="1">
      <c r="B1057" s="146"/>
      <c r="C1057" s="147" t="s">
        <v>1612</v>
      </c>
      <c r="D1057" s="147" t="s">
        <v>149</v>
      </c>
      <c r="E1057" s="148" t="s">
        <v>1613</v>
      </c>
      <c r="F1057" s="291" t="s">
        <v>1614</v>
      </c>
      <c r="G1057" s="291"/>
      <c r="H1057" s="291"/>
      <c r="I1057" s="291"/>
      <c r="J1057" s="149" t="s">
        <v>172</v>
      </c>
      <c r="K1057" s="150">
        <v>45.305</v>
      </c>
      <c r="L1057" s="292"/>
      <c r="M1057" s="292"/>
      <c r="N1057" s="292">
        <f>ROUND(L1057*K1057,2)</f>
        <v>0</v>
      </c>
      <c r="O1057" s="292"/>
      <c r="P1057" s="292"/>
      <c r="Q1057" s="292"/>
      <c r="R1057" s="151"/>
      <c r="T1057" s="152"/>
      <c r="U1057" s="34" t="s">
        <v>40</v>
      </c>
      <c r="V1057" s="153">
        <v>0.325</v>
      </c>
      <c r="W1057" s="153">
        <f>V1057*K1057</f>
        <v>14.724125</v>
      </c>
      <c r="X1057" s="153">
        <v>0</v>
      </c>
      <c r="Y1057" s="153">
        <f>X1057*K1057</f>
        <v>0</v>
      </c>
      <c r="Z1057" s="153">
        <v>0.010980000000000002</v>
      </c>
      <c r="AA1057" s="154">
        <f>Z1057*K1057</f>
        <v>0.4974489000000001</v>
      </c>
      <c r="AR1057" s="9" t="s">
        <v>337</v>
      </c>
      <c r="AT1057" s="9" t="s">
        <v>149</v>
      </c>
      <c r="AU1057" s="9" t="s">
        <v>90</v>
      </c>
      <c r="AY1057" s="9" t="s">
        <v>148</v>
      </c>
      <c r="BE1057" s="155">
        <f>IF(U1057="základní",N1057,0)</f>
        <v>0</v>
      </c>
      <c r="BF1057" s="155">
        <f>IF(U1057="snížená",N1057,0)</f>
        <v>0</v>
      </c>
      <c r="BG1057" s="155">
        <f>IF(U1057="zákl. přenesená",N1057,0)</f>
        <v>0</v>
      </c>
      <c r="BH1057" s="155">
        <f>IF(U1057="sníž. přenesená",N1057,0)</f>
        <v>0</v>
      </c>
      <c r="BI1057" s="155">
        <f>IF(U1057="nulová",N1057,0)</f>
        <v>0</v>
      </c>
      <c r="BJ1057" s="9" t="s">
        <v>83</v>
      </c>
      <c r="BK1057" s="155">
        <f>ROUND(L1057*K1057,2)</f>
        <v>0</v>
      </c>
      <c r="BL1057" s="9" t="s">
        <v>337</v>
      </c>
      <c r="BM1057" s="9" t="s">
        <v>1615</v>
      </c>
    </row>
    <row r="1058" spans="2:51" s="157" customFormat="1" ht="22.5" customHeight="1">
      <c r="B1058" s="158"/>
      <c r="C1058" s="159"/>
      <c r="D1058" s="159"/>
      <c r="E1058" s="160"/>
      <c r="F1058" s="295" t="s">
        <v>352</v>
      </c>
      <c r="G1058" s="295"/>
      <c r="H1058" s="295"/>
      <c r="I1058" s="295"/>
      <c r="J1058" s="159"/>
      <c r="K1058" s="160"/>
      <c r="L1058" s="159"/>
      <c r="M1058" s="159"/>
      <c r="N1058" s="159"/>
      <c r="O1058" s="159"/>
      <c r="P1058" s="159"/>
      <c r="Q1058" s="159"/>
      <c r="R1058" s="161"/>
      <c r="T1058" s="162"/>
      <c r="U1058" s="159"/>
      <c r="V1058" s="159"/>
      <c r="W1058" s="159"/>
      <c r="X1058" s="159"/>
      <c r="Y1058" s="159"/>
      <c r="Z1058" s="159"/>
      <c r="AA1058" s="163"/>
      <c r="AT1058" s="164" t="s">
        <v>269</v>
      </c>
      <c r="AU1058" s="164" t="s">
        <v>90</v>
      </c>
      <c r="AV1058" s="157" t="s">
        <v>83</v>
      </c>
      <c r="AW1058" s="157" t="s">
        <v>32</v>
      </c>
      <c r="AX1058" s="157" t="s">
        <v>75</v>
      </c>
      <c r="AY1058" s="164" t="s">
        <v>148</v>
      </c>
    </row>
    <row r="1059" spans="2:51" s="165" customFormat="1" ht="22.5" customHeight="1">
      <c r="B1059" s="166"/>
      <c r="C1059" s="167"/>
      <c r="D1059" s="167"/>
      <c r="E1059" s="168"/>
      <c r="F1059" s="296" t="s">
        <v>1616</v>
      </c>
      <c r="G1059" s="296"/>
      <c r="H1059" s="296"/>
      <c r="I1059" s="296"/>
      <c r="J1059" s="167"/>
      <c r="K1059" s="169">
        <v>45.305</v>
      </c>
      <c r="L1059" s="167"/>
      <c r="M1059" s="167"/>
      <c r="N1059" s="167"/>
      <c r="O1059" s="167"/>
      <c r="P1059" s="167"/>
      <c r="Q1059" s="167"/>
      <c r="R1059" s="170"/>
      <c r="T1059" s="171"/>
      <c r="U1059" s="167"/>
      <c r="V1059" s="167"/>
      <c r="W1059" s="167"/>
      <c r="X1059" s="167"/>
      <c r="Y1059" s="167"/>
      <c r="Z1059" s="167"/>
      <c r="AA1059" s="172"/>
      <c r="AT1059" s="173" t="s">
        <v>269</v>
      </c>
      <c r="AU1059" s="173" t="s">
        <v>90</v>
      </c>
      <c r="AV1059" s="165" t="s">
        <v>90</v>
      </c>
      <c r="AW1059" s="165" t="s">
        <v>32</v>
      </c>
      <c r="AX1059" s="165" t="s">
        <v>83</v>
      </c>
      <c r="AY1059" s="173" t="s">
        <v>148</v>
      </c>
    </row>
    <row r="1060" spans="2:65" s="23" customFormat="1" ht="31.5" customHeight="1">
      <c r="B1060" s="146"/>
      <c r="C1060" s="147" t="s">
        <v>1617</v>
      </c>
      <c r="D1060" s="147" t="s">
        <v>149</v>
      </c>
      <c r="E1060" s="148" t="s">
        <v>1618</v>
      </c>
      <c r="F1060" s="291" t="s">
        <v>1619</v>
      </c>
      <c r="G1060" s="291"/>
      <c r="H1060" s="291"/>
      <c r="I1060" s="291"/>
      <c r="J1060" s="149" t="s">
        <v>172</v>
      </c>
      <c r="K1060" s="150">
        <v>45.305</v>
      </c>
      <c r="L1060" s="292"/>
      <c r="M1060" s="292"/>
      <c r="N1060" s="292">
        <f>ROUND(L1060*K1060,2)</f>
        <v>0</v>
      </c>
      <c r="O1060" s="292"/>
      <c r="P1060" s="292"/>
      <c r="Q1060" s="292"/>
      <c r="R1060" s="151"/>
      <c r="T1060" s="152"/>
      <c r="U1060" s="34" t="s">
        <v>40</v>
      </c>
      <c r="V1060" s="153">
        <v>0.087</v>
      </c>
      <c r="W1060" s="153">
        <f>V1060*K1060</f>
        <v>3.9415349999999996</v>
      </c>
      <c r="X1060" s="153">
        <v>0</v>
      </c>
      <c r="Y1060" s="153">
        <f>X1060*K1060</f>
        <v>0</v>
      </c>
      <c r="Z1060" s="153">
        <v>0.008</v>
      </c>
      <c r="AA1060" s="154">
        <f>Z1060*K1060</f>
        <v>0.36244</v>
      </c>
      <c r="AR1060" s="9" t="s">
        <v>337</v>
      </c>
      <c r="AT1060" s="9" t="s">
        <v>149</v>
      </c>
      <c r="AU1060" s="9" t="s">
        <v>90</v>
      </c>
      <c r="AY1060" s="9" t="s">
        <v>148</v>
      </c>
      <c r="BE1060" s="155">
        <f>IF(U1060="základní",N1060,0)</f>
        <v>0</v>
      </c>
      <c r="BF1060" s="155">
        <f>IF(U1060="snížená",N1060,0)</f>
        <v>0</v>
      </c>
      <c r="BG1060" s="155">
        <f>IF(U1060="zákl. přenesená",N1060,0)</f>
        <v>0</v>
      </c>
      <c r="BH1060" s="155">
        <f>IF(U1060="sníž. přenesená",N1060,0)</f>
        <v>0</v>
      </c>
      <c r="BI1060" s="155">
        <f>IF(U1060="nulová",N1060,0)</f>
        <v>0</v>
      </c>
      <c r="BJ1060" s="9" t="s">
        <v>83</v>
      </c>
      <c r="BK1060" s="155">
        <f>ROUND(L1060*K1060,2)</f>
        <v>0</v>
      </c>
      <c r="BL1060" s="9" t="s">
        <v>337</v>
      </c>
      <c r="BM1060" s="9" t="s">
        <v>1620</v>
      </c>
    </row>
    <row r="1061" spans="2:65" s="23" customFormat="1" ht="31.5" customHeight="1">
      <c r="B1061" s="146"/>
      <c r="C1061" s="197" t="s">
        <v>1621</v>
      </c>
      <c r="D1061" s="147" t="s">
        <v>149</v>
      </c>
      <c r="E1061" s="148" t="s">
        <v>1622</v>
      </c>
      <c r="F1061" s="291" t="s">
        <v>1623</v>
      </c>
      <c r="G1061" s="291"/>
      <c r="H1061" s="291"/>
      <c r="I1061" s="291"/>
      <c r="J1061" s="149" t="s">
        <v>259</v>
      </c>
      <c r="K1061" s="150">
        <v>12</v>
      </c>
      <c r="L1061" s="292"/>
      <c r="M1061" s="292"/>
      <c r="N1061" s="292">
        <f>ROUND(L1061*K1061,2)</f>
        <v>0</v>
      </c>
      <c r="O1061" s="292"/>
      <c r="P1061" s="292"/>
      <c r="Q1061" s="292"/>
      <c r="R1061" s="151"/>
      <c r="T1061" s="152"/>
      <c r="U1061" s="34" t="s">
        <v>40</v>
      </c>
      <c r="V1061" s="153">
        <v>1.682</v>
      </c>
      <c r="W1061" s="153">
        <f>V1061*K1061</f>
        <v>20.183999999999997</v>
      </c>
      <c r="X1061" s="153">
        <v>0</v>
      </c>
      <c r="Y1061" s="153">
        <f>X1061*K1061</f>
        <v>0</v>
      </c>
      <c r="Z1061" s="153">
        <v>0</v>
      </c>
      <c r="AA1061" s="154">
        <f>Z1061*K1061</f>
        <v>0</v>
      </c>
      <c r="AR1061" s="9" t="s">
        <v>337</v>
      </c>
      <c r="AT1061" s="9" t="s">
        <v>149</v>
      </c>
      <c r="AU1061" s="9" t="s">
        <v>90</v>
      </c>
      <c r="AY1061" s="9" t="s">
        <v>148</v>
      </c>
      <c r="BE1061" s="155">
        <f>IF(U1061="základní",N1061,0)</f>
        <v>0</v>
      </c>
      <c r="BF1061" s="155">
        <f>IF(U1061="snížená",N1061,0)</f>
        <v>0</v>
      </c>
      <c r="BG1061" s="155">
        <f>IF(U1061="zákl. přenesená",N1061,0)</f>
        <v>0</v>
      </c>
      <c r="BH1061" s="155">
        <f>IF(U1061="sníž. přenesená",N1061,0)</f>
        <v>0</v>
      </c>
      <c r="BI1061" s="155">
        <f>IF(U1061="nulová",N1061,0)</f>
        <v>0</v>
      </c>
      <c r="BJ1061" s="9" t="s">
        <v>83</v>
      </c>
      <c r="BK1061" s="155">
        <f>ROUND(L1061*K1061,2)</f>
        <v>0</v>
      </c>
      <c r="BL1061" s="9" t="s">
        <v>337</v>
      </c>
      <c r="BM1061" s="9" t="s">
        <v>1624</v>
      </c>
    </row>
    <row r="1062" spans="2:51" s="165" customFormat="1" ht="22.5" customHeight="1">
      <c r="B1062" s="166"/>
      <c r="C1062" s="167"/>
      <c r="D1062" s="167"/>
      <c r="E1062" s="168"/>
      <c r="F1062" s="300" t="s">
        <v>1625</v>
      </c>
      <c r="G1062" s="300"/>
      <c r="H1062" s="300"/>
      <c r="I1062" s="300"/>
      <c r="J1062" s="167"/>
      <c r="K1062" s="169">
        <v>12</v>
      </c>
      <c r="L1062" s="167"/>
      <c r="M1062" s="167"/>
      <c r="N1062" s="167"/>
      <c r="O1062" s="167"/>
      <c r="P1062" s="167"/>
      <c r="Q1062" s="167"/>
      <c r="R1062" s="170"/>
      <c r="T1062" s="171"/>
      <c r="U1062" s="167"/>
      <c r="V1062" s="167"/>
      <c r="W1062" s="167"/>
      <c r="X1062" s="167"/>
      <c r="Y1062" s="167"/>
      <c r="Z1062" s="167"/>
      <c r="AA1062" s="172"/>
      <c r="AT1062" s="173" t="s">
        <v>269</v>
      </c>
      <c r="AU1062" s="173" t="s">
        <v>90</v>
      </c>
      <c r="AV1062" s="165" t="s">
        <v>90</v>
      </c>
      <c r="AW1062" s="165" t="s">
        <v>32</v>
      </c>
      <c r="AX1062" s="165" t="s">
        <v>83</v>
      </c>
      <c r="AY1062" s="173" t="s">
        <v>148</v>
      </c>
    </row>
    <row r="1063" spans="2:65" s="23" customFormat="1" ht="38.25" customHeight="1">
      <c r="B1063" s="146"/>
      <c r="C1063" s="147" t="s">
        <v>1626</v>
      </c>
      <c r="D1063" s="147" t="s">
        <v>149</v>
      </c>
      <c r="E1063" s="148" t="s">
        <v>1627</v>
      </c>
      <c r="F1063" s="291" t="s">
        <v>1628</v>
      </c>
      <c r="G1063" s="291"/>
      <c r="H1063" s="291"/>
      <c r="I1063" s="291"/>
      <c r="J1063" s="149" t="s">
        <v>259</v>
      </c>
      <c r="K1063" s="150">
        <v>8</v>
      </c>
      <c r="L1063" s="292"/>
      <c r="M1063" s="292"/>
      <c r="N1063" s="292">
        <f>ROUND(L1063*K1063,2)</f>
        <v>0</v>
      </c>
      <c r="O1063" s="292"/>
      <c r="P1063" s="292"/>
      <c r="Q1063" s="292"/>
      <c r="R1063" s="151"/>
      <c r="T1063" s="152"/>
      <c r="U1063" s="34" t="s">
        <v>40</v>
      </c>
      <c r="V1063" s="153">
        <v>1.805</v>
      </c>
      <c r="W1063" s="153">
        <f>V1063*K1063</f>
        <v>14.44</v>
      </c>
      <c r="X1063" s="153">
        <v>0</v>
      </c>
      <c r="Y1063" s="153">
        <f>X1063*K1063</f>
        <v>0</v>
      </c>
      <c r="Z1063" s="153">
        <v>0</v>
      </c>
      <c r="AA1063" s="154">
        <f>Z1063*K1063</f>
        <v>0</v>
      </c>
      <c r="AR1063" s="9" t="s">
        <v>337</v>
      </c>
      <c r="AT1063" s="9" t="s">
        <v>149</v>
      </c>
      <c r="AU1063" s="9" t="s">
        <v>90</v>
      </c>
      <c r="AY1063" s="9" t="s">
        <v>148</v>
      </c>
      <c r="BE1063" s="155">
        <f>IF(U1063="základní",N1063,0)</f>
        <v>0</v>
      </c>
      <c r="BF1063" s="155">
        <f>IF(U1063="snížená",N1063,0)</f>
        <v>0</v>
      </c>
      <c r="BG1063" s="155">
        <f>IF(U1063="zákl. přenesená",N1063,0)</f>
        <v>0</v>
      </c>
      <c r="BH1063" s="155">
        <f>IF(U1063="sníž. přenesená",N1063,0)</f>
        <v>0</v>
      </c>
      <c r="BI1063" s="155">
        <f>IF(U1063="nulová",N1063,0)</f>
        <v>0</v>
      </c>
      <c r="BJ1063" s="9" t="s">
        <v>83</v>
      </c>
      <c r="BK1063" s="155">
        <f>ROUND(L1063*K1063,2)</f>
        <v>0</v>
      </c>
      <c r="BL1063" s="9" t="s">
        <v>337</v>
      </c>
      <c r="BM1063" s="9" t="s">
        <v>1629</v>
      </c>
    </row>
    <row r="1064" spans="2:51" s="165" customFormat="1" ht="22.5" customHeight="1">
      <c r="B1064" s="166"/>
      <c r="C1064" s="167"/>
      <c r="D1064" s="167"/>
      <c r="E1064" s="168"/>
      <c r="F1064" s="300" t="s">
        <v>1630</v>
      </c>
      <c r="G1064" s="300"/>
      <c r="H1064" s="300"/>
      <c r="I1064" s="300"/>
      <c r="J1064" s="167"/>
      <c r="K1064" s="169">
        <v>8</v>
      </c>
      <c r="L1064" s="167"/>
      <c r="M1064" s="167"/>
      <c r="N1064" s="167"/>
      <c r="O1064" s="167"/>
      <c r="P1064" s="167"/>
      <c r="Q1064" s="167"/>
      <c r="R1064" s="170"/>
      <c r="T1064" s="171"/>
      <c r="U1064" s="167"/>
      <c r="V1064" s="167"/>
      <c r="W1064" s="167"/>
      <c r="X1064" s="167"/>
      <c r="Y1064" s="167"/>
      <c r="Z1064" s="167"/>
      <c r="AA1064" s="172"/>
      <c r="AT1064" s="173" t="s">
        <v>269</v>
      </c>
      <c r="AU1064" s="173" t="s">
        <v>90</v>
      </c>
      <c r="AV1064" s="165" t="s">
        <v>90</v>
      </c>
      <c r="AW1064" s="165" t="s">
        <v>32</v>
      </c>
      <c r="AX1064" s="165" t="s">
        <v>83</v>
      </c>
      <c r="AY1064" s="173" t="s">
        <v>148</v>
      </c>
    </row>
    <row r="1065" spans="2:65" s="23" customFormat="1" ht="36" customHeight="1">
      <c r="B1065" s="146"/>
      <c r="C1065" s="147" t="s">
        <v>1631</v>
      </c>
      <c r="D1065" s="147" t="s">
        <v>149</v>
      </c>
      <c r="E1065" s="148" t="s">
        <v>1632</v>
      </c>
      <c r="F1065" s="291" t="s">
        <v>1633</v>
      </c>
      <c r="G1065" s="291"/>
      <c r="H1065" s="291"/>
      <c r="I1065" s="291"/>
      <c r="J1065" s="149" t="s">
        <v>259</v>
      </c>
      <c r="K1065" s="150">
        <v>3</v>
      </c>
      <c r="L1065" s="292"/>
      <c r="M1065" s="292"/>
      <c r="N1065" s="292">
        <f>ROUND(L1065*K1065,2)</f>
        <v>0</v>
      </c>
      <c r="O1065" s="292"/>
      <c r="P1065" s="292"/>
      <c r="Q1065" s="292"/>
      <c r="R1065" s="151"/>
      <c r="T1065" s="152"/>
      <c r="U1065" s="34" t="s">
        <v>40</v>
      </c>
      <c r="V1065" s="153">
        <v>1.956</v>
      </c>
      <c r="W1065" s="153">
        <f>V1065*K1065</f>
        <v>5.868</v>
      </c>
      <c r="X1065" s="153">
        <v>0</v>
      </c>
      <c r="Y1065" s="153">
        <f>X1065*K1065</f>
        <v>0</v>
      </c>
      <c r="Z1065" s="153">
        <v>0</v>
      </c>
      <c r="AA1065" s="154">
        <f>Z1065*K1065</f>
        <v>0</v>
      </c>
      <c r="AR1065" s="9" t="s">
        <v>337</v>
      </c>
      <c r="AT1065" s="9" t="s">
        <v>149</v>
      </c>
      <c r="AU1065" s="9" t="s">
        <v>90</v>
      </c>
      <c r="AY1065" s="9" t="s">
        <v>148</v>
      </c>
      <c r="BE1065" s="155">
        <f>IF(U1065="základní",N1065,0)</f>
        <v>0</v>
      </c>
      <c r="BF1065" s="155">
        <f>IF(U1065="snížená",N1065,0)</f>
        <v>0</v>
      </c>
      <c r="BG1065" s="155">
        <f>IF(U1065="zákl. přenesená",N1065,0)</f>
        <v>0</v>
      </c>
      <c r="BH1065" s="155">
        <f>IF(U1065="sníž. přenesená",N1065,0)</f>
        <v>0</v>
      </c>
      <c r="BI1065" s="155">
        <f>IF(U1065="nulová",N1065,0)</f>
        <v>0</v>
      </c>
      <c r="BJ1065" s="9" t="s">
        <v>83</v>
      </c>
      <c r="BK1065" s="155">
        <f>ROUND(L1065*K1065,2)</f>
        <v>0</v>
      </c>
      <c r="BL1065" s="9" t="s">
        <v>337</v>
      </c>
      <c r="BM1065" s="9" t="s">
        <v>1634</v>
      </c>
    </row>
    <row r="1066" spans="2:51" s="165" customFormat="1" ht="22.5" customHeight="1">
      <c r="B1066" s="166"/>
      <c r="C1066" s="167"/>
      <c r="D1066" s="167"/>
      <c r="E1066" s="168"/>
      <c r="F1066" s="300" t="s">
        <v>1635</v>
      </c>
      <c r="G1066" s="300"/>
      <c r="H1066" s="300"/>
      <c r="I1066" s="300"/>
      <c r="J1066" s="167"/>
      <c r="K1066" s="169">
        <v>3</v>
      </c>
      <c r="L1066" s="167"/>
      <c r="M1066" s="167"/>
      <c r="N1066" s="167"/>
      <c r="O1066" s="167"/>
      <c r="P1066" s="167"/>
      <c r="Q1066" s="167"/>
      <c r="R1066" s="170"/>
      <c r="T1066" s="171"/>
      <c r="U1066" s="167"/>
      <c r="V1066" s="167"/>
      <c r="W1066" s="167"/>
      <c r="X1066" s="167"/>
      <c r="Y1066" s="167"/>
      <c r="Z1066" s="167"/>
      <c r="AA1066" s="172"/>
      <c r="AT1066" s="173" t="s">
        <v>269</v>
      </c>
      <c r="AU1066" s="173" t="s">
        <v>90</v>
      </c>
      <c r="AV1066" s="165" t="s">
        <v>90</v>
      </c>
      <c r="AW1066" s="165" t="s">
        <v>32</v>
      </c>
      <c r="AX1066" s="165" t="s">
        <v>83</v>
      </c>
      <c r="AY1066" s="173" t="s">
        <v>148</v>
      </c>
    </row>
    <row r="1067" spans="2:65" s="23" customFormat="1" ht="36" customHeight="1">
      <c r="B1067" s="146"/>
      <c r="C1067" s="147" t="s">
        <v>1636</v>
      </c>
      <c r="D1067" s="147" t="s">
        <v>149</v>
      </c>
      <c r="E1067" s="148" t="s">
        <v>1637</v>
      </c>
      <c r="F1067" s="291" t="s">
        <v>1638</v>
      </c>
      <c r="G1067" s="291"/>
      <c r="H1067" s="291"/>
      <c r="I1067" s="291"/>
      <c r="J1067" s="149" t="s">
        <v>259</v>
      </c>
      <c r="K1067" s="150">
        <v>1</v>
      </c>
      <c r="L1067" s="292"/>
      <c r="M1067" s="292"/>
      <c r="N1067" s="292">
        <f>ROUND(L1067*K1067,2)</f>
        <v>0</v>
      </c>
      <c r="O1067" s="292"/>
      <c r="P1067" s="292"/>
      <c r="Q1067" s="292"/>
      <c r="R1067" s="151"/>
      <c r="T1067" s="152"/>
      <c r="U1067" s="34" t="s">
        <v>40</v>
      </c>
      <c r="V1067" s="153">
        <v>2.335</v>
      </c>
      <c r="W1067" s="153">
        <f>V1067*K1067</f>
        <v>2.335</v>
      </c>
      <c r="X1067" s="153">
        <v>0</v>
      </c>
      <c r="Y1067" s="153">
        <f>X1067*K1067</f>
        <v>0</v>
      </c>
      <c r="Z1067" s="153">
        <v>0</v>
      </c>
      <c r="AA1067" s="154">
        <f>Z1067*K1067</f>
        <v>0</v>
      </c>
      <c r="AR1067" s="9" t="s">
        <v>337</v>
      </c>
      <c r="AT1067" s="9" t="s">
        <v>149</v>
      </c>
      <c r="AU1067" s="9" t="s">
        <v>90</v>
      </c>
      <c r="AY1067" s="9" t="s">
        <v>148</v>
      </c>
      <c r="BE1067" s="155">
        <f>IF(U1067="základní",N1067,0)</f>
        <v>0</v>
      </c>
      <c r="BF1067" s="155">
        <f>IF(U1067="snížená",N1067,0)</f>
        <v>0</v>
      </c>
      <c r="BG1067" s="155">
        <f>IF(U1067="zákl. přenesená",N1067,0)</f>
        <v>0</v>
      </c>
      <c r="BH1067" s="155">
        <f>IF(U1067="sníž. přenesená",N1067,0)</f>
        <v>0</v>
      </c>
      <c r="BI1067" s="155">
        <f>IF(U1067="nulová",N1067,0)</f>
        <v>0</v>
      </c>
      <c r="BJ1067" s="9" t="s">
        <v>83</v>
      </c>
      <c r="BK1067" s="155">
        <f>ROUND(L1067*K1067,2)</f>
        <v>0</v>
      </c>
      <c r="BL1067" s="9" t="s">
        <v>337</v>
      </c>
      <c r="BM1067" s="9" t="s">
        <v>1639</v>
      </c>
    </row>
    <row r="1068" spans="2:51" s="165" customFormat="1" ht="22.5" customHeight="1">
      <c r="B1068" s="166"/>
      <c r="C1068" s="167"/>
      <c r="D1068" s="167"/>
      <c r="E1068" s="168"/>
      <c r="F1068" s="300" t="s">
        <v>83</v>
      </c>
      <c r="G1068" s="300"/>
      <c r="H1068" s="300"/>
      <c r="I1068" s="300"/>
      <c r="J1068" s="167"/>
      <c r="K1068" s="169">
        <v>1</v>
      </c>
      <c r="L1068" s="167"/>
      <c r="M1068" s="167"/>
      <c r="N1068" s="167"/>
      <c r="O1068" s="167"/>
      <c r="P1068" s="167"/>
      <c r="Q1068" s="167"/>
      <c r="R1068" s="170"/>
      <c r="T1068" s="171"/>
      <c r="U1068" s="167"/>
      <c r="V1068" s="167"/>
      <c r="W1068" s="167"/>
      <c r="X1068" s="167"/>
      <c r="Y1068" s="167"/>
      <c r="Z1068" s="167"/>
      <c r="AA1068" s="172"/>
      <c r="AT1068" s="173" t="s">
        <v>269</v>
      </c>
      <c r="AU1068" s="173" t="s">
        <v>90</v>
      </c>
      <c r="AV1068" s="165" t="s">
        <v>90</v>
      </c>
      <c r="AW1068" s="165" t="s">
        <v>32</v>
      </c>
      <c r="AX1068" s="165" t="s">
        <v>83</v>
      </c>
      <c r="AY1068" s="173" t="s">
        <v>148</v>
      </c>
    </row>
    <row r="1069" spans="2:65" s="23" customFormat="1" ht="36.75" customHeight="1">
      <c r="B1069" s="146"/>
      <c r="C1069" s="147" t="s">
        <v>1640</v>
      </c>
      <c r="D1069" s="147" t="s">
        <v>149</v>
      </c>
      <c r="E1069" s="148" t="s">
        <v>1641</v>
      </c>
      <c r="F1069" s="291" t="s">
        <v>1642</v>
      </c>
      <c r="G1069" s="291"/>
      <c r="H1069" s="291"/>
      <c r="I1069" s="291"/>
      <c r="J1069" s="149" t="s">
        <v>259</v>
      </c>
      <c r="K1069" s="150">
        <v>2</v>
      </c>
      <c r="L1069" s="292"/>
      <c r="M1069" s="292"/>
      <c r="N1069" s="292">
        <f>ROUND(L1069*K1069,2)</f>
        <v>0</v>
      </c>
      <c r="O1069" s="292"/>
      <c r="P1069" s="292"/>
      <c r="Q1069" s="292"/>
      <c r="R1069" s="151"/>
      <c r="T1069" s="152"/>
      <c r="U1069" s="34" t="s">
        <v>40</v>
      </c>
      <c r="V1069" s="153">
        <v>2.576</v>
      </c>
      <c r="W1069" s="153">
        <f>V1069*K1069</f>
        <v>5.152</v>
      </c>
      <c r="X1069" s="153">
        <v>0</v>
      </c>
      <c r="Y1069" s="153">
        <f>X1069*K1069</f>
        <v>0</v>
      </c>
      <c r="Z1069" s="153">
        <v>0</v>
      </c>
      <c r="AA1069" s="154">
        <f>Z1069*K1069</f>
        <v>0</v>
      </c>
      <c r="AR1069" s="9" t="s">
        <v>337</v>
      </c>
      <c r="AT1069" s="9" t="s">
        <v>149</v>
      </c>
      <c r="AU1069" s="9" t="s">
        <v>90</v>
      </c>
      <c r="AY1069" s="9" t="s">
        <v>148</v>
      </c>
      <c r="BE1069" s="155">
        <f>IF(U1069="základní",N1069,0)</f>
        <v>0</v>
      </c>
      <c r="BF1069" s="155">
        <f>IF(U1069="snížená",N1069,0)</f>
        <v>0</v>
      </c>
      <c r="BG1069" s="155">
        <f>IF(U1069="zákl. přenesená",N1069,0)</f>
        <v>0</v>
      </c>
      <c r="BH1069" s="155">
        <f>IF(U1069="sníž. přenesená",N1069,0)</f>
        <v>0</v>
      </c>
      <c r="BI1069" s="155">
        <f>IF(U1069="nulová",N1069,0)</f>
        <v>0</v>
      </c>
      <c r="BJ1069" s="9" t="s">
        <v>83</v>
      </c>
      <c r="BK1069" s="155">
        <f>ROUND(L1069*K1069,2)</f>
        <v>0</v>
      </c>
      <c r="BL1069" s="9" t="s">
        <v>337</v>
      </c>
      <c r="BM1069" s="9" t="s">
        <v>1643</v>
      </c>
    </row>
    <row r="1070" spans="2:65" s="23" customFormat="1" ht="29.25" customHeight="1">
      <c r="B1070" s="146"/>
      <c r="C1070" s="198" t="s">
        <v>1644</v>
      </c>
      <c r="D1070" s="192" t="s">
        <v>631</v>
      </c>
      <c r="E1070" s="193" t="s">
        <v>1645</v>
      </c>
      <c r="F1070" s="302" t="s">
        <v>1646</v>
      </c>
      <c r="G1070" s="302"/>
      <c r="H1070" s="302"/>
      <c r="I1070" s="302"/>
      <c r="J1070" s="194" t="s">
        <v>259</v>
      </c>
      <c r="K1070" s="195">
        <v>23</v>
      </c>
      <c r="L1070" s="303"/>
      <c r="M1070" s="303"/>
      <c r="N1070" s="303">
        <f>ROUND(L1070*K1070,2)</f>
        <v>0</v>
      </c>
      <c r="O1070" s="303"/>
      <c r="P1070" s="303"/>
      <c r="Q1070" s="303"/>
      <c r="R1070" s="151"/>
      <c r="T1070" s="152"/>
      <c r="U1070" s="34" t="s">
        <v>40</v>
      </c>
      <c r="V1070" s="153">
        <v>0</v>
      </c>
      <c r="W1070" s="153">
        <f>V1070*K1070</f>
        <v>0</v>
      </c>
      <c r="X1070" s="153">
        <v>0.0138</v>
      </c>
      <c r="Y1070" s="153">
        <f>X1070*K1070</f>
        <v>0.3174</v>
      </c>
      <c r="Z1070" s="153">
        <v>0</v>
      </c>
      <c r="AA1070" s="154">
        <f>Z1070*K1070</f>
        <v>0</v>
      </c>
      <c r="AR1070" s="9" t="s">
        <v>454</v>
      </c>
      <c r="AT1070" s="9" t="s">
        <v>631</v>
      </c>
      <c r="AU1070" s="9" t="s">
        <v>90</v>
      </c>
      <c r="AY1070" s="9" t="s">
        <v>148</v>
      </c>
      <c r="BE1070" s="155">
        <f>IF(U1070="základní",N1070,0)</f>
        <v>0</v>
      </c>
      <c r="BF1070" s="155">
        <f>IF(U1070="snížená",N1070,0)</f>
        <v>0</v>
      </c>
      <c r="BG1070" s="155">
        <f>IF(U1070="zákl. přenesená",N1070,0)</f>
        <v>0</v>
      </c>
      <c r="BH1070" s="155">
        <f>IF(U1070="sníž. přenesená",N1070,0)</f>
        <v>0</v>
      </c>
      <c r="BI1070" s="155">
        <f>IF(U1070="nulová",N1070,0)</f>
        <v>0</v>
      </c>
      <c r="BJ1070" s="9" t="s">
        <v>83</v>
      </c>
      <c r="BK1070" s="155">
        <f>ROUND(L1070*K1070,2)</f>
        <v>0</v>
      </c>
      <c r="BL1070" s="9" t="s">
        <v>337</v>
      </c>
      <c r="BM1070" s="9" t="s">
        <v>1647</v>
      </c>
    </row>
    <row r="1071" spans="2:51" s="165" customFormat="1" ht="22.5" customHeight="1">
      <c r="B1071" s="166"/>
      <c r="C1071" s="167"/>
      <c r="D1071" s="167"/>
      <c r="E1071" s="168"/>
      <c r="F1071" s="300" t="s">
        <v>1648</v>
      </c>
      <c r="G1071" s="300"/>
      <c r="H1071" s="300"/>
      <c r="I1071" s="300"/>
      <c r="J1071" s="167"/>
      <c r="K1071" s="169">
        <v>23</v>
      </c>
      <c r="L1071" s="167"/>
      <c r="M1071" s="167"/>
      <c r="N1071" s="167"/>
      <c r="O1071" s="167"/>
      <c r="P1071" s="167"/>
      <c r="Q1071" s="167"/>
      <c r="R1071" s="170"/>
      <c r="T1071" s="171"/>
      <c r="U1071" s="167"/>
      <c r="V1071" s="167"/>
      <c r="W1071" s="167"/>
      <c r="X1071" s="167"/>
      <c r="Y1071" s="167"/>
      <c r="Z1071" s="167"/>
      <c r="AA1071" s="172"/>
      <c r="AT1071" s="173" t="s">
        <v>269</v>
      </c>
      <c r="AU1071" s="173" t="s">
        <v>90</v>
      </c>
      <c r="AV1071" s="165" t="s">
        <v>90</v>
      </c>
      <c r="AW1071" s="165" t="s">
        <v>32</v>
      </c>
      <c r="AX1071" s="165" t="s">
        <v>83</v>
      </c>
      <c r="AY1071" s="173" t="s">
        <v>148</v>
      </c>
    </row>
    <row r="1072" spans="2:65" s="23" customFormat="1" ht="31.5" customHeight="1">
      <c r="B1072" s="146"/>
      <c r="C1072" s="192" t="s">
        <v>1649</v>
      </c>
      <c r="D1072" s="192" t="s">
        <v>631</v>
      </c>
      <c r="E1072" s="193" t="s">
        <v>1650</v>
      </c>
      <c r="F1072" s="302" t="s">
        <v>1651</v>
      </c>
      <c r="G1072" s="302"/>
      <c r="H1072" s="302"/>
      <c r="I1072" s="302"/>
      <c r="J1072" s="194" t="s">
        <v>259</v>
      </c>
      <c r="K1072" s="195">
        <v>3</v>
      </c>
      <c r="L1072" s="303"/>
      <c r="M1072" s="303"/>
      <c r="N1072" s="303">
        <f>ROUND(L1072*K1072,2)</f>
        <v>0</v>
      </c>
      <c r="O1072" s="303"/>
      <c r="P1072" s="303"/>
      <c r="Q1072" s="303"/>
      <c r="R1072" s="151"/>
      <c r="T1072" s="152"/>
      <c r="U1072" s="34" t="s">
        <v>40</v>
      </c>
      <c r="V1072" s="153">
        <v>0</v>
      </c>
      <c r="W1072" s="153">
        <f>V1072*K1072</f>
        <v>0</v>
      </c>
      <c r="X1072" s="153">
        <v>0.0138</v>
      </c>
      <c r="Y1072" s="153">
        <f>X1072*K1072</f>
        <v>0.0414</v>
      </c>
      <c r="Z1072" s="153">
        <v>0</v>
      </c>
      <c r="AA1072" s="154">
        <f>Z1072*K1072</f>
        <v>0</v>
      </c>
      <c r="AR1072" s="9" t="s">
        <v>454</v>
      </c>
      <c r="AT1072" s="9" t="s">
        <v>631</v>
      </c>
      <c r="AU1072" s="9" t="s">
        <v>90</v>
      </c>
      <c r="AY1072" s="9" t="s">
        <v>148</v>
      </c>
      <c r="BE1072" s="155">
        <f>IF(U1072="základní",N1072,0)</f>
        <v>0</v>
      </c>
      <c r="BF1072" s="155">
        <f>IF(U1072="snížená",N1072,0)</f>
        <v>0</v>
      </c>
      <c r="BG1072" s="155">
        <f>IF(U1072="zákl. přenesená",N1072,0)</f>
        <v>0</v>
      </c>
      <c r="BH1072" s="155">
        <f>IF(U1072="sníž. přenesená",N1072,0)</f>
        <v>0</v>
      </c>
      <c r="BI1072" s="155">
        <f>IF(U1072="nulová",N1072,0)</f>
        <v>0</v>
      </c>
      <c r="BJ1072" s="9" t="s">
        <v>83</v>
      </c>
      <c r="BK1072" s="155">
        <f>ROUND(L1072*K1072,2)</f>
        <v>0</v>
      </c>
      <c r="BL1072" s="9" t="s">
        <v>337</v>
      </c>
      <c r="BM1072" s="9" t="s">
        <v>1652</v>
      </c>
    </row>
    <row r="1073" spans="2:51" s="165" customFormat="1" ht="22.5" customHeight="1">
      <c r="B1073" s="166"/>
      <c r="C1073" s="167"/>
      <c r="D1073" s="167"/>
      <c r="E1073" s="168"/>
      <c r="F1073" s="300" t="s">
        <v>156</v>
      </c>
      <c r="G1073" s="300"/>
      <c r="H1073" s="300"/>
      <c r="I1073" s="300"/>
      <c r="J1073" s="167"/>
      <c r="K1073" s="169">
        <v>3</v>
      </c>
      <c r="L1073" s="167"/>
      <c r="M1073" s="167"/>
      <c r="N1073" s="167"/>
      <c r="O1073" s="167"/>
      <c r="P1073" s="167"/>
      <c r="Q1073" s="167"/>
      <c r="R1073" s="170"/>
      <c r="T1073" s="171"/>
      <c r="U1073" s="167"/>
      <c r="V1073" s="167"/>
      <c r="W1073" s="167"/>
      <c r="X1073" s="167"/>
      <c r="Y1073" s="167"/>
      <c r="Z1073" s="167"/>
      <c r="AA1073" s="172"/>
      <c r="AT1073" s="173" t="s">
        <v>269</v>
      </c>
      <c r="AU1073" s="173" t="s">
        <v>90</v>
      </c>
      <c r="AV1073" s="165" t="s">
        <v>90</v>
      </c>
      <c r="AW1073" s="165" t="s">
        <v>32</v>
      </c>
      <c r="AX1073" s="165" t="s">
        <v>83</v>
      </c>
      <c r="AY1073" s="173" t="s">
        <v>148</v>
      </c>
    </row>
    <row r="1074" spans="2:65" s="23" customFormat="1" ht="26.25" customHeight="1">
      <c r="B1074" s="146"/>
      <c r="C1074" s="192" t="s">
        <v>1653</v>
      </c>
      <c r="D1074" s="192" t="s">
        <v>631</v>
      </c>
      <c r="E1074" s="193" t="s">
        <v>1654</v>
      </c>
      <c r="F1074" s="302" t="s">
        <v>1655</v>
      </c>
      <c r="G1074" s="302"/>
      <c r="H1074" s="302"/>
      <c r="I1074" s="302"/>
      <c r="J1074" s="194" t="s">
        <v>928</v>
      </c>
      <c r="K1074" s="195">
        <v>3</v>
      </c>
      <c r="L1074" s="303"/>
      <c r="M1074" s="303"/>
      <c r="N1074" s="303">
        <f>ROUND(L1074*K1074,2)</f>
        <v>0</v>
      </c>
      <c r="O1074" s="303"/>
      <c r="P1074" s="303"/>
      <c r="Q1074" s="303"/>
      <c r="R1074" s="151"/>
      <c r="T1074" s="152"/>
      <c r="U1074" s="34" t="s">
        <v>40</v>
      </c>
      <c r="V1074" s="153">
        <v>0</v>
      </c>
      <c r="W1074" s="153">
        <f>V1074*K1074</f>
        <v>0</v>
      </c>
      <c r="X1074" s="153">
        <v>0</v>
      </c>
      <c r="Y1074" s="153">
        <f>X1074*K1074</f>
        <v>0</v>
      </c>
      <c r="Z1074" s="153">
        <v>0</v>
      </c>
      <c r="AA1074" s="154">
        <f>Z1074*K1074</f>
        <v>0</v>
      </c>
      <c r="AR1074" s="9" t="s">
        <v>454</v>
      </c>
      <c r="AT1074" s="9" t="s">
        <v>631</v>
      </c>
      <c r="AU1074" s="9" t="s">
        <v>90</v>
      </c>
      <c r="AY1074" s="9" t="s">
        <v>148</v>
      </c>
      <c r="BE1074" s="155">
        <f>IF(U1074="základní",N1074,0)</f>
        <v>0</v>
      </c>
      <c r="BF1074" s="155">
        <f>IF(U1074="snížená",N1074,0)</f>
        <v>0</v>
      </c>
      <c r="BG1074" s="155">
        <f>IF(U1074="zákl. přenesená",N1074,0)</f>
        <v>0</v>
      </c>
      <c r="BH1074" s="155">
        <f>IF(U1074="sníž. přenesená",N1074,0)</f>
        <v>0</v>
      </c>
      <c r="BI1074" s="155">
        <f>IF(U1074="nulová",N1074,0)</f>
        <v>0</v>
      </c>
      <c r="BJ1074" s="9" t="s">
        <v>83</v>
      </c>
      <c r="BK1074" s="155">
        <f>ROUND(L1074*K1074,2)</f>
        <v>0</v>
      </c>
      <c r="BL1074" s="9" t="s">
        <v>337</v>
      </c>
      <c r="BM1074" s="9" t="s">
        <v>1656</v>
      </c>
    </row>
    <row r="1075" spans="2:65" s="23" customFormat="1" ht="28.5" customHeight="1">
      <c r="B1075" s="146"/>
      <c r="C1075" s="147" t="s">
        <v>1657</v>
      </c>
      <c r="D1075" s="147" t="s">
        <v>149</v>
      </c>
      <c r="E1075" s="148" t="s">
        <v>1658</v>
      </c>
      <c r="F1075" s="291" t="s">
        <v>1659</v>
      </c>
      <c r="G1075" s="291"/>
      <c r="H1075" s="291"/>
      <c r="I1075" s="291"/>
      <c r="J1075" s="149" t="s">
        <v>259</v>
      </c>
      <c r="K1075" s="150">
        <v>7</v>
      </c>
      <c r="L1075" s="292"/>
      <c r="M1075" s="292"/>
      <c r="N1075" s="292">
        <f>ROUND(L1075*K1075,2)</f>
        <v>0</v>
      </c>
      <c r="O1075" s="292"/>
      <c r="P1075" s="292"/>
      <c r="Q1075" s="292"/>
      <c r="R1075" s="151"/>
      <c r="T1075" s="152"/>
      <c r="U1075" s="34" t="s">
        <v>40</v>
      </c>
      <c r="V1075" s="153">
        <v>0.2</v>
      </c>
      <c r="W1075" s="153">
        <f>V1075*K1075</f>
        <v>1.4000000000000001</v>
      </c>
      <c r="X1075" s="153">
        <v>0</v>
      </c>
      <c r="Y1075" s="153">
        <f>X1075*K1075</f>
        <v>0</v>
      </c>
      <c r="Z1075" s="153">
        <v>0</v>
      </c>
      <c r="AA1075" s="154">
        <f>Z1075*K1075</f>
        <v>0</v>
      </c>
      <c r="AR1075" s="9" t="s">
        <v>337</v>
      </c>
      <c r="AT1075" s="9" t="s">
        <v>149</v>
      </c>
      <c r="AU1075" s="9" t="s">
        <v>90</v>
      </c>
      <c r="AY1075" s="9" t="s">
        <v>148</v>
      </c>
      <c r="BE1075" s="155">
        <f>IF(U1075="základní",N1075,0)</f>
        <v>0</v>
      </c>
      <c r="BF1075" s="155">
        <f>IF(U1075="snížená",N1075,0)</f>
        <v>0</v>
      </c>
      <c r="BG1075" s="155">
        <f>IF(U1075="zákl. přenesená",N1075,0)</f>
        <v>0</v>
      </c>
      <c r="BH1075" s="155">
        <f>IF(U1075="sníž. přenesená",N1075,0)</f>
        <v>0</v>
      </c>
      <c r="BI1075" s="155">
        <f>IF(U1075="nulová",N1075,0)</f>
        <v>0</v>
      </c>
      <c r="BJ1075" s="9" t="s">
        <v>83</v>
      </c>
      <c r="BK1075" s="155">
        <f>ROUND(L1075*K1075,2)</f>
        <v>0</v>
      </c>
      <c r="BL1075" s="9" t="s">
        <v>337</v>
      </c>
      <c r="BM1075" s="9" t="s">
        <v>1660</v>
      </c>
    </row>
    <row r="1076" spans="2:51" s="165" customFormat="1" ht="22.5" customHeight="1">
      <c r="B1076" s="166"/>
      <c r="C1076" s="167"/>
      <c r="D1076" s="167"/>
      <c r="E1076" s="168"/>
      <c r="F1076" s="300" t="s">
        <v>1661</v>
      </c>
      <c r="G1076" s="300"/>
      <c r="H1076" s="300"/>
      <c r="I1076" s="300"/>
      <c r="J1076" s="167"/>
      <c r="K1076" s="169">
        <v>7</v>
      </c>
      <c r="L1076" s="167"/>
      <c r="M1076" s="167"/>
      <c r="N1076" s="167"/>
      <c r="O1076" s="167"/>
      <c r="P1076" s="167"/>
      <c r="Q1076" s="167"/>
      <c r="R1076" s="170"/>
      <c r="T1076" s="171"/>
      <c r="U1076" s="167"/>
      <c r="V1076" s="167"/>
      <c r="W1076" s="167"/>
      <c r="X1076" s="167"/>
      <c r="Y1076" s="167"/>
      <c r="Z1076" s="167"/>
      <c r="AA1076" s="172"/>
      <c r="AT1076" s="173" t="s">
        <v>269</v>
      </c>
      <c r="AU1076" s="173" t="s">
        <v>90</v>
      </c>
      <c r="AV1076" s="165" t="s">
        <v>90</v>
      </c>
      <c r="AW1076" s="165" t="s">
        <v>32</v>
      </c>
      <c r="AX1076" s="165" t="s">
        <v>83</v>
      </c>
      <c r="AY1076" s="173" t="s">
        <v>148</v>
      </c>
    </row>
    <row r="1077" spans="2:65" s="23" customFormat="1" ht="22.5" customHeight="1">
      <c r="B1077" s="146"/>
      <c r="C1077" s="192" t="s">
        <v>1662</v>
      </c>
      <c r="D1077" s="192" t="s">
        <v>631</v>
      </c>
      <c r="E1077" s="193" t="s">
        <v>1663</v>
      </c>
      <c r="F1077" s="302" t="s">
        <v>1664</v>
      </c>
      <c r="G1077" s="302"/>
      <c r="H1077" s="302"/>
      <c r="I1077" s="302"/>
      <c r="J1077" s="194" t="s">
        <v>259</v>
      </c>
      <c r="K1077" s="195">
        <v>7</v>
      </c>
      <c r="L1077" s="303"/>
      <c r="M1077" s="303"/>
      <c r="N1077" s="303">
        <f>ROUND(L1077*K1077,2)</f>
        <v>0</v>
      </c>
      <c r="O1077" s="303"/>
      <c r="P1077" s="303"/>
      <c r="Q1077" s="303"/>
      <c r="R1077" s="151"/>
      <c r="T1077" s="152"/>
      <c r="U1077" s="34" t="s">
        <v>40</v>
      </c>
      <c r="V1077" s="153">
        <v>0</v>
      </c>
      <c r="W1077" s="153">
        <f>V1077*K1077</f>
        <v>0</v>
      </c>
      <c r="X1077" s="153">
        <v>0.00021</v>
      </c>
      <c r="Y1077" s="153">
        <f>X1077*K1077</f>
        <v>0.00147</v>
      </c>
      <c r="Z1077" s="153">
        <v>0</v>
      </c>
      <c r="AA1077" s="154">
        <f>Z1077*K1077</f>
        <v>0</v>
      </c>
      <c r="AR1077" s="9" t="s">
        <v>454</v>
      </c>
      <c r="AT1077" s="9" t="s">
        <v>631</v>
      </c>
      <c r="AU1077" s="9" t="s">
        <v>90</v>
      </c>
      <c r="AY1077" s="9" t="s">
        <v>148</v>
      </c>
      <c r="BE1077" s="155">
        <f>IF(U1077="základní",N1077,0)</f>
        <v>0</v>
      </c>
      <c r="BF1077" s="155">
        <f>IF(U1077="snížená",N1077,0)</f>
        <v>0</v>
      </c>
      <c r="BG1077" s="155">
        <f>IF(U1077="zákl. přenesená",N1077,0)</f>
        <v>0</v>
      </c>
      <c r="BH1077" s="155">
        <f>IF(U1077="sníž. přenesená",N1077,0)</f>
        <v>0</v>
      </c>
      <c r="BI1077" s="155">
        <f>IF(U1077="nulová",N1077,0)</f>
        <v>0</v>
      </c>
      <c r="BJ1077" s="9" t="s">
        <v>83</v>
      </c>
      <c r="BK1077" s="155">
        <f>ROUND(L1077*K1077,2)</f>
        <v>0</v>
      </c>
      <c r="BL1077" s="9" t="s">
        <v>337</v>
      </c>
      <c r="BM1077" s="9" t="s">
        <v>1665</v>
      </c>
    </row>
    <row r="1078" spans="2:65" s="23" customFormat="1" ht="27.75" customHeight="1">
      <c r="B1078" s="146"/>
      <c r="C1078" s="147" t="s">
        <v>1666</v>
      </c>
      <c r="D1078" s="147" t="s">
        <v>149</v>
      </c>
      <c r="E1078" s="148" t="s">
        <v>1667</v>
      </c>
      <c r="F1078" s="291" t="s">
        <v>1668</v>
      </c>
      <c r="G1078" s="291"/>
      <c r="H1078" s="291"/>
      <c r="I1078" s="291"/>
      <c r="J1078" s="149" t="s">
        <v>259</v>
      </c>
      <c r="K1078" s="150">
        <v>6</v>
      </c>
      <c r="L1078" s="292"/>
      <c r="M1078" s="292"/>
      <c r="N1078" s="292">
        <f>ROUND(L1078*K1078,2)</f>
        <v>0</v>
      </c>
      <c r="O1078" s="292"/>
      <c r="P1078" s="292"/>
      <c r="Q1078" s="292"/>
      <c r="R1078" s="151"/>
      <c r="T1078" s="152"/>
      <c r="U1078" s="34" t="s">
        <v>40</v>
      </c>
      <c r="V1078" s="153">
        <v>0.28800000000000003</v>
      </c>
      <c r="W1078" s="153">
        <f>V1078*K1078</f>
        <v>1.7280000000000002</v>
      </c>
      <c r="X1078" s="153">
        <v>0</v>
      </c>
      <c r="Y1078" s="153">
        <f>X1078*K1078</f>
        <v>0</v>
      </c>
      <c r="Z1078" s="153">
        <v>0</v>
      </c>
      <c r="AA1078" s="154">
        <f>Z1078*K1078</f>
        <v>0</v>
      </c>
      <c r="AR1078" s="9" t="s">
        <v>337</v>
      </c>
      <c r="AT1078" s="9" t="s">
        <v>149</v>
      </c>
      <c r="AU1078" s="9" t="s">
        <v>90</v>
      </c>
      <c r="AY1078" s="9" t="s">
        <v>148</v>
      </c>
      <c r="BE1078" s="155">
        <f>IF(U1078="základní",N1078,0)</f>
        <v>0</v>
      </c>
      <c r="BF1078" s="155">
        <f>IF(U1078="snížená",N1078,0)</f>
        <v>0</v>
      </c>
      <c r="BG1078" s="155">
        <f>IF(U1078="zákl. přenesená",N1078,0)</f>
        <v>0</v>
      </c>
      <c r="BH1078" s="155">
        <f>IF(U1078="sníž. přenesená",N1078,0)</f>
        <v>0</v>
      </c>
      <c r="BI1078" s="155">
        <f>IF(U1078="nulová",N1078,0)</f>
        <v>0</v>
      </c>
      <c r="BJ1078" s="9" t="s">
        <v>83</v>
      </c>
      <c r="BK1078" s="155">
        <f>ROUND(L1078*K1078,2)</f>
        <v>0</v>
      </c>
      <c r="BL1078" s="9" t="s">
        <v>337</v>
      </c>
      <c r="BM1078" s="9" t="s">
        <v>1669</v>
      </c>
    </row>
    <row r="1079" spans="2:51" s="165" customFormat="1" ht="22.5" customHeight="1">
      <c r="B1079" s="166"/>
      <c r="C1079" s="167"/>
      <c r="D1079" s="167"/>
      <c r="E1079" s="168"/>
      <c r="F1079" s="300" t="s">
        <v>1670</v>
      </c>
      <c r="G1079" s="300"/>
      <c r="H1079" s="300"/>
      <c r="I1079" s="300"/>
      <c r="J1079" s="167"/>
      <c r="K1079" s="169">
        <v>6</v>
      </c>
      <c r="L1079" s="167"/>
      <c r="M1079" s="167"/>
      <c r="N1079" s="167"/>
      <c r="O1079" s="167"/>
      <c r="P1079" s="167"/>
      <c r="Q1079" s="167"/>
      <c r="R1079" s="170"/>
      <c r="T1079" s="171"/>
      <c r="U1079" s="167"/>
      <c r="V1079" s="167"/>
      <c r="W1079" s="167"/>
      <c r="X1079" s="167"/>
      <c r="Y1079" s="167"/>
      <c r="Z1079" s="167"/>
      <c r="AA1079" s="172"/>
      <c r="AT1079" s="173" t="s">
        <v>269</v>
      </c>
      <c r="AU1079" s="173" t="s">
        <v>90</v>
      </c>
      <c r="AV1079" s="165" t="s">
        <v>90</v>
      </c>
      <c r="AW1079" s="165" t="s">
        <v>32</v>
      </c>
      <c r="AX1079" s="165" t="s">
        <v>83</v>
      </c>
      <c r="AY1079" s="173" t="s">
        <v>148</v>
      </c>
    </row>
    <row r="1080" spans="2:65" s="23" customFormat="1" ht="22.5" customHeight="1">
      <c r="B1080" s="146"/>
      <c r="C1080" s="192" t="s">
        <v>1671</v>
      </c>
      <c r="D1080" s="192" t="s">
        <v>631</v>
      </c>
      <c r="E1080" s="193" t="s">
        <v>1672</v>
      </c>
      <c r="F1080" s="302" t="s">
        <v>1673</v>
      </c>
      <c r="G1080" s="302"/>
      <c r="H1080" s="302"/>
      <c r="I1080" s="302"/>
      <c r="J1080" s="194" t="s">
        <v>928</v>
      </c>
      <c r="K1080" s="195">
        <v>6</v>
      </c>
      <c r="L1080" s="303"/>
      <c r="M1080" s="303"/>
      <c r="N1080" s="303">
        <f>ROUND(L1080*K1080,2)</f>
        <v>0</v>
      </c>
      <c r="O1080" s="303"/>
      <c r="P1080" s="303"/>
      <c r="Q1080" s="303"/>
      <c r="R1080" s="151"/>
      <c r="T1080" s="152"/>
      <c r="U1080" s="34" t="s">
        <v>40</v>
      </c>
      <c r="V1080" s="153">
        <v>0</v>
      </c>
      <c r="W1080" s="153">
        <f>V1080*K1080</f>
        <v>0</v>
      </c>
      <c r="X1080" s="153">
        <v>0</v>
      </c>
      <c r="Y1080" s="153">
        <f>X1080*K1080</f>
        <v>0</v>
      </c>
      <c r="Z1080" s="153">
        <v>0</v>
      </c>
      <c r="AA1080" s="154">
        <f>Z1080*K1080</f>
        <v>0</v>
      </c>
      <c r="AR1080" s="9" t="s">
        <v>454</v>
      </c>
      <c r="AT1080" s="9" t="s">
        <v>631</v>
      </c>
      <c r="AU1080" s="9" t="s">
        <v>90</v>
      </c>
      <c r="AY1080" s="9" t="s">
        <v>148</v>
      </c>
      <c r="BE1080" s="155">
        <f>IF(U1080="základní",N1080,0)</f>
        <v>0</v>
      </c>
      <c r="BF1080" s="155">
        <f>IF(U1080="snížená",N1080,0)</f>
        <v>0</v>
      </c>
      <c r="BG1080" s="155">
        <f>IF(U1080="zákl. přenesená",N1080,0)</f>
        <v>0</v>
      </c>
      <c r="BH1080" s="155">
        <f>IF(U1080="sníž. přenesená",N1080,0)</f>
        <v>0</v>
      </c>
      <c r="BI1080" s="155">
        <f>IF(U1080="nulová",N1080,0)</f>
        <v>0</v>
      </c>
      <c r="BJ1080" s="9" t="s">
        <v>83</v>
      </c>
      <c r="BK1080" s="155">
        <f>ROUND(L1080*K1080,2)</f>
        <v>0</v>
      </c>
      <c r="BL1080" s="9" t="s">
        <v>337</v>
      </c>
      <c r="BM1080" s="9" t="s">
        <v>1674</v>
      </c>
    </row>
    <row r="1081" spans="2:65" s="23" customFormat="1" ht="22.5" customHeight="1">
      <c r="B1081" s="146"/>
      <c r="C1081" s="147" t="s">
        <v>1675</v>
      </c>
      <c r="D1081" s="147" t="s">
        <v>149</v>
      </c>
      <c r="E1081" s="148" t="s">
        <v>1676</v>
      </c>
      <c r="F1081" s="291" t="s">
        <v>1677</v>
      </c>
      <c r="G1081" s="291"/>
      <c r="H1081" s="291"/>
      <c r="I1081" s="291"/>
      <c r="J1081" s="149" t="s">
        <v>259</v>
      </c>
      <c r="K1081" s="150">
        <v>26</v>
      </c>
      <c r="L1081" s="292"/>
      <c r="M1081" s="292"/>
      <c r="N1081" s="292">
        <f>ROUND(L1081*K1081,2)</f>
        <v>0</v>
      </c>
      <c r="O1081" s="292"/>
      <c r="P1081" s="292"/>
      <c r="Q1081" s="292"/>
      <c r="R1081" s="151"/>
      <c r="T1081" s="152"/>
      <c r="U1081" s="34" t="s">
        <v>40</v>
      </c>
      <c r="V1081" s="153">
        <v>0.542</v>
      </c>
      <c r="W1081" s="153">
        <f>V1081*K1081</f>
        <v>14.092</v>
      </c>
      <c r="X1081" s="153">
        <v>0</v>
      </c>
      <c r="Y1081" s="153">
        <f>X1081*K1081</f>
        <v>0</v>
      </c>
      <c r="Z1081" s="153">
        <v>0</v>
      </c>
      <c r="AA1081" s="154">
        <f>Z1081*K1081</f>
        <v>0</v>
      </c>
      <c r="AR1081" s="9" t="s">
        <v>337</v>
      </c>
      <c r="AT1081" s="9" t="s">
        <v>149</v>
      </c>
      <c r="AU1081" s="9" t="s">
        <v>90</v>
      </c>
      <c r="AY1081" s="9" t="s">
        <v>148</v>
      </c>
      <c r="BE1081" s="155">
        <f>IF(U1081="základní",N1081,0)</f>
        <v>0</v>
      </c>
      <c r="BF1081" s="155">
        <f>IF(U1081="snížená",N1081,0)</f>
        <v>0</v>
      </c>
      <c r="BG1081" s="155">
        <f>IF(U1081="zákl. přenesená",N1081,0)</f>
        <v>0</v>
      </c>
      <c r="BH1081" s="155">
        <f>IF(U1081="sníž. přenesená",N1081,0)</f>
        <v>0</v>
      </c>
      <c r="BI1081" s="155">
        <f>IF(U1081="nulová",N1081,0)</f>
        <v>0</v>
      </c>
      <c r="BJ1081" s="9" t="s">
        <v>83</v>
      </c>
      <c r="BK1081" s="155">
        <f>ROUND(L1081*K1081,2)</f>
        <v>0</v>
      </c>
      <c r="BL1081" s="9" t="s">
        <v>337</v>
      </c>
      <c r="BM1081" s="9" t="s">
        <v>1678</v>
      </c>
    </row>
    <row r="1082" spans="2:51" s="165" customFormat="1" ht="22.5" customHeight="1">
      <c r="B1082" s="166"/>
      <c r="C1082" s="167"/>
      <c r="D1082" s="167"/>
      <c r="E1082" s="168"/>
      <c r="F1082" s="300" t="s">
        <v>402</v>
      </c>
      <c r="G1082" s="300"/>
      <c r="H1082" s="300"/>
      <c r="I1082" s="300"/>
      <c r="J1082" s="167"/>
      <c r="K1082" s="169">
        <v>26</v>
      </c>
      <c r="L1082" s="167"/>
      <c r="M1082" s="167"/>
      <c r="N1082" s="167"/>
      <c r="O1082" s="167"/>
      <c r="P1082" s="167"/>
      <c r="Q1082" s="167"/>
      <c r="R1082" s="170"/>
      <c r="T1082" s="171"/>
      <c r="U1082" s="167"/>
      <c r="V1082" s="167"/>
      <c r="W1082" s="167"/>
      <c r="X1082" s="167"/>
      <c r="Y1082" s="167"/>
      <c r="Z1082" s="167"/>
      <c r="AA1082" s="172"/>
      <c r="AT1082" s="173" t="s">
        <v>269</v>
      </c>
      <c r="AU1082" s="173" t="s">
        <v>90</v>
      </c>
      <c r="AV1082" s="165" t="s">
        <v>90</v>
      </c>
      <c r="AW1082" s="165" t="s">
        <v>32</v>
      </c>
      <c r="AX1082" s="165" t="s">
        <v>83</v>
      </c>
      <c r="AY1082" s="173" t="s">
        <v>148</v>
      </c>
    </row>
    <row r="1083" spans="2:65" s="23" customFormat="1" ht="22.5" customHeight="1">
      <c r="B1083" s="146"/>
      <c r="C1083" s="192" t="s">
        <v>1679</v>
      </c>
      <c r="D1083" s="192" t="s">
        <v>631</v>
      </c>
      <c r="E1083" s="193" t="s">
        <v>1680</v>
      </c>
      <c r="F1083" s="302" t="s">
        <v>1681</v>
      </c>
      <c r="G1083" s="302"/>
      <c r="H1083" s="302"/>
      <c r="I1083" s="302"/>
      <c r="J1083" s="194" t="s">
        <v>928</v>
      </c>
      <c r="K1083" s="195">
        <v>23</v>
      </c>
      <c r="L1083" s="303"/>
      <c r="M1083" s="303"/>
      <c r="N1083" s="303">
        <f>ROUND(L1083*K1083,2)</f>
        <v>0</v>
      </c>
      <c r="O1083" s="303"/>
      <c r="P1083" s="303"/>
      <c r="Q1083" s="303"/>
      <c r="R1083" s="151"/>
      <c r="T1083" s="152"/>
      <c r="U1083" s="34" t="s">
        <v>40</v>
      </c>
      <c r="V1083" s="153">
        <v>0</v>
      </c>
      <c r="W1083" s="153">
        <f>V1083*K1083</f>
        <v>0</v>
      </c>
      <c r="X1083" s="153">
        <v>0</v>
      </c>
      <c r="Y1083" s="153">
        <f>X1083*K1083</f>
        <v>0</v>
      </c>
      <c r="Z1083" s="153">
        <v>0</v>
      </c>
      <c r="AA1083" s="154">
        <f>Z1083*K1083</f>
        <v>0</v>
      </c>
      <c r="AR1083" s="9" t="s">
        <v>454</v>
      </c>
      <c r="AT1083" s="9" t="s">
        <v>631</v>
      </c>
      <c r="AU1083" s="9" t="s">
        <v>90</v>
      </c>
      <c r="AY1083" s="9" t="s">
        <v>148</v>
      </c>
      <c r="BE1083" s="155">
        <f>IF(U1083="základní",N1083,0)</f>
        <v>0</v>
      </c>
      <c r="BF1083" s="155">
        <f>IF(U1083="snížená",N1083,0)</f>
        <v>0</v>
      </c>
      <c r="BG1083" s="155">
        <f>IF(U1083="zákl. přenesená",N1083,0)</f>
        <v>0</v>
      </c>
      <c r="BH1083" s="155">
        <f>IF(U1083="sníž. přenesená",N1083,0)</f>
        <v>0</v>
      </c>
      <c r="BI1083" s="155">
        <f>IF(U1083="nulová",N1083,0)</f>
        <v>0</v>
      </c>
      <c r="BJ1083" s="9" t="s">
        <v>83</v>
      </c>
      <c r="BK1083" s="155">
        <f>ROUND(L1083*K1083,2)</f>
        <v>0</v>
      </c>
      <c r="BL1083" s="9" t="s">
        <v>337</v>
      </c>
      <c r="BM1083" s="9" t="s">
        <v>1682</v>
      </c>
    </row>
    <row r="1084" spans="2:47" s="23" customFormat="1" ht="22.5" customHeight="1">
      <c r="B1084" s="24"/>
      <c r="C1084" s="25"/>
      <c r="D1084" s="25"/>
      <c r="E1084" s="25"/>
      <c r="F1084" s="294" t="s">
        <v>1683</v>
      </c>
      <c r="G1084" s="294"/>
      <c r="H1084" s="294"/>
      <c r="I1084" s="294"/>
      <c r="J1084" s="25"/>
      <c r="K1084" s="25"/>
      <c r="L1084" s="25"/>
      <c r="M1084" s="25"/>
      <c r="N1084" s="25"/>
      <c r="O1084" s="25"/>
      <c r="P1084" s="25"/>
      <c r="Q1084" s="25"/>
      <c r="R1084" s="26"/>
      <c r="T1084" s="196"/>
      <c r="U1084" s="25"/>
      <c r="V1084" s="25"/>
      <c r="W1084" s="25"/>
      <c r="X1084" s="25"/>
      <c r="Y1084" s="25"/>
      <c r="Z1084" s="25"/>
      <c r="AA1084" s="66"/>
      <c r="AT1084" s="9" t="s">
        <v>169</v>
      </c>
      <c r="AU1084" s="9" t="s">
        <v>90</v>
      </c>
    </row>
    <row r="1085" spans="2:65" s="23" customFormat="1" ht="24.75" customHeight="1">
      <c r="B1085" s="146"/>
      <c r="C1085" s="192" t="s">
        <v>1684</v>
      </c>
      <c r="D1085" s="192" t="s">
        <v>631</v>
      </c>
      <c r="E1085" s="193" t="s">
        <v>1685</v>
      </c>
      <c r="F1085" s="302" t="s">
        <v>1686</v>
      </c>
      <c r="G1085" s="302"/>
      <c r="H1085" s="302"/>
      <c r="I1085" s="302"/>
      <c r="J1085" s="194" t="s">
        <v>928</v>
      </c>
      <c r="K1085" s="195">
        <v>3</v>
      </c>
      <c r="L1085" s="303"/>
      <c r="M1085" s="303"/>
      <c r="N1085" s="303">
        <f>ROUND(L1085*K1085,2)</f>
        <v>0</v>
      </c>
      <c r="O1085" s="303"/>
      <c r="P1085" s="303"/>
      <c r="Q1085" s="303"/>
      <c r="R1085" s="151"/>
      <c r="T1085" s="152"/>
      <c r="U1085" s="34" t="s">
        <v>40</v>
      </c>
      <c r="V1085" s="153">
        <v>0</v>
      </c>
      <c r="W1085" s="153">
        <f>V1085*K1085</f>
        <v>0</v>
      </c>
      <c r="X1085" s="153">
        <v>0</v>
      </c>
      <c r="Y1085" s="153">
        <f>X1085*K1085</f>
        <v>0</v>
      </c>
      <c r="Z1085" s="153">
        <v>0</v>
      </c>
      <c r="AA1085" s="154">
        <f>Z1085*K1085</f>
        <v>0</v>
      </c>
      <c r="AR1085" s="9" t="s">
        <v>454</v>
      </c>
      <c r="AT1085" s="9" t="s">
        <v>631</v>
      </c>
      <c r="AU1085" s="9" t="s">
        <v>90</v>
      </c>
      <c r="AY1085" s="9" t="s">
        <v>148</v>
      </c>
      <c r="BE1085" s="155">
        <f>IF(U1085="základní",N1085,0)</f>
        <v>0</v>
      </c>
      <c r="BF1085" s="155">
        <f>IF(U1085="snížená",N1085,0)</f>
        <v>0</v>
      </c>
      <c r="BG1085" s="155">
        <f>IF(U1085="zákl. přenesená",N1085,0)</f>
        <v>0</v>
      </c>
      <c r="BH1085" s="155">
        <f>IF(U1085="sníž. přenesená",N1085,0)</f>
        <v>0</v>
      </c>
      <c r="BI1085" s="155">
        <f>IF(U1085="nulová",N1085,0)</f>
        <v>0</v>
      </c>
      <c r="BJ1085" s="9" t="s">
        <v>83</v>
      </c>
      <c r="BK1085" s="155">
        <f>ROUND(L1085*K1085,2)</f>
        <v>0</v>
      </c>
      <c r="BL1085" s="9" t="s">
        <v>337</v>
      </c>
      <c r="BM1085" s="9" t="s">
        <v>1687</v>
      </c>
    </row>
    <row r="1086" spans="2:47" s="23" customFormat="1" ht="22.5" customHeight="1">
      <c r="B1086" s="24"/>
      <c r="C1086" s="25"/>
      <c r="D1086" s="25"/>
      <c r="E1086" s="25"/>
      <c r="F1086" s="294" t="s">
        <v>1683</v>
      </c>
      <c r="G1086" s="294"/>
      <c r="H1086" s="294"/>
      <c r="I1086" s="294"/>
      <c r="J1086" s="25"/>
      <c r="K1086" s="25"/>
      <c r="L1086" s="25"/>
      <c r="M1086" s="25"/>
      <c r="N1086" s="25"/>
      <c r="O1086" s="25"/>
      <c r="P1086" s="25"/>
      <c r="Q1086" s="25"/>
      <c r="R1086" s="26"/>
      <c r="T1086" s="196"/>
      <c r="U1086" s="25"/>
      <c r="V1086" s="25"/>
      <c r="W1086" s="25"/>
      <c r="X1086" s="25"/>
      <c r="Y1086" s="25"/>
      <c r="Z1086" s="25"/>
      <c r="AA1086" s="66"/>
      <c r="AT1086" s="9" t="s">
        <v>169</v>
      </c>
      <c r="AU1086" s="9" t="s">
        <v>90</v>
      </c>
    </row>
    <row r="1087" spans="2:65" s="23" customFormat="1" ht="31.5" customHeight="1">
      <c r="B1087" s="146"/>
      <c r="C1087" s="147" t="s">
        <v>1688</v>
      </c>
      <c r="D1087" s="147" t="s">
        <v>149</v>
      </c>
      <c r="E1087" s="148" t="s">
        <v>1689</v>
      </c>
      <c r="F1087" s="291" t="s">
        <v>1690</v>
      </c>
      <c r="G1087" s="291"/>
      <c r="H1087" s="291"/>
      <c r="I1087" s="291"/>
      <c r="J1087" s="149" t="s">
        <v>259</v>
      </c>
      <c r="K1087" s="150">
        <v>5</v>
      </c>
      <c r="L1087" s="292"/>
      <c r="M1087" s="292"/>
      <c r="N1087" s="292">
        <f>ROUND(L1087*K1087,2)</f>
        <v>0</v>
      </c>
      <c r="O1087" s="292"/>
      <c r="P1087" s="292"/>
      <c r="Q1087" s="292"/>
      <c r="R1087" s="151"/>
      <c r="T1087" s="152"/>
      <c r="U1087" s="34" t="s">
        <v>40</v>
      </c>
      <c r="V1087" s="153">
        <v>3.994</v>
      </c>
      <c r="W1087" s="153">
        <f>V1087*K1087</f>
        <v>19.970000000000002</v>
      </c>
      <c r="X1087" s="153">
        <v>0.0002586073</v>
      </c>
      <c r="Y1087" s="153">
        <f>X1087*K1087</f>
        <v>0.0012930365</v>
      </c>
      <c r="Z1087" s="153">
        <v>0</v>
      </c>
      <c r="AA1087" s="154">
        <f>Z1087*K1087</f>
        <v>0</v>
      </c>
      <c r="AR1087" s="9" t="s">
        <v>337</v>
      </c>
      <c r="AT1087" s="9" t="s">
        <v>149</v>
      </c>
      <c r="AU1087" s="9" t="s">
        <v>90</v>
      </c>
      <c r="AY1087" s="9" t="s">
        <v>148</v>
      </c>
      <c r="BE1087" s="155">
        <f>IF(U1087="základní",N1087,0)</f>
        <v>0</v>
      </c>
      <c r="BF1087" s="155">
        <f>IF(U1087="snížená",N1087,0)</f>
        <v>0</v>
      </c>
      <c r="BG1087" s="155">
        <f>IF(U1087="zákl. přenesená",N1087,0)</f>
        <v>0</v>
      </c>
      <c r="BH1087" s="155">
        <f>IF(U1087="sníž. přenesená",N1087,0)</f>
        <v>0</v>
      </c>
      <c r="BI1087" s="155">
        <f>IF(U1087="nulová",N1087,0)</f>
        <v>0</v>
      </c>
      <c r="BJ1087" s="9" t="s">
        <v>83</v>
      </c>
      <c r="BK1087" s="155">
        <f>ROUND(L1087*K1087,2)</f>
        <v>0</v>
      </c>
      <c r="BL1087" s="9" t="s">
        <v>337</v>
      </c>
      <c r="BM1087" s="9" t="s">
        <v>1691</v>
      </c>
    </row>
    <row r="1088" spans="2:65" s="23" customFormat="1" ht="22.5" customHeight="1">
      <c r="B1088" s="146"/>
      <c r="C1088" s="192" t="s">
        <v>1692</v>
      </c>
      <c r="D1088" s="192" t="s">
        <v>631</v>
      </c>
      <c r="E1088" s="193" t="s">
        <v>1693</v>
      </c>
      <c r="F1088" s="302" t="s">
        <v>1694</v>
      </c>
      <c r="G1088" s="302"/>
      <c r="H1088" s="302"/>
      <c r="I1088" s="302"/>
      <c r="J1088" s="194" t="s">
        <v>259</v>
      </c>
      <c r="K1088" s="195">
        <v>5</v>
      </c>
      <c r="L1088" s="303"/>
      <c r="M1088" s="303"/>
      <c r="N1088" s="303">
        <f>ROUND(L1088*K1088,2)</f>
        <v>0</v>
      </c>
      <c r="O1088" s="303"/>
      <c r="P1088" s="303"/>
      <c r="Q1088" s="303"/>
      <c r="R1088" s="151"/>
      <c r="T1088" s="152"/>
      <c r="U1088" s="34" t="s">
        <v>40</v>
      </c>
      <c r="V1088" s="153">
        <v>0</v>
      </c>
      <c r="W1088" s="153">
        <f>V1088*K1088</f>
        <v>0</v>
      </c>
      <c r="X1088" s="153">
        <v>0.024</v>
      </c>
      <c r="Y1088" s="153">
        <f>X1088*K1088</f>
        <v>0.12</v>
      </c>
      <c r="Z1088" s="153">
        <v>0</v>
      </c>
      <c r="AA1088" s="154">
        <f>Z1088*K1088</f>
        <v>0</v>
      </c>
      <c r="AR1088" s="9" t="s">
        <v>454</v>
      </c>
      <c r="AT1088" s="9" t="s">
        <v>631</v>
      </c>
      <c r="AU1088" s="9" t="s">
        <v>90</v>
      </c>
      <c r="AY1088" s="9" t="s">
        <v>148</v>
      </c>
      <c r="BE1088" s="155">
        <f>IF(U1088="základní",N1088,0)</f>
        <v>0</v>
      </c>
      <c r="BF1088" s="155">
        <f>IF(U1088="snížená",N1088,0)</f>
        <v>0</v>
      </c>
      <c r="BG1088" s="155">
        <f>IF(U1088="zákl. přenesená",N1088,0)</f>
        <v>0</v>
      </c>
      <c r="BH1088" s="155">
        <f>IF(U1088="sníž. přenesená",N1088,0)</f>
        <v>0</v>
      </c>
      <c r="BI1088" s="155">
        <f>IF(U1088="nulová",N1088,0)</f>
        <v>0</v>
      </c>
      <c r="BJ1088" s="9" t="s">
        <v>83</v>
      </c>
      <c r="BK1088" s="155">
        <f>ROUND(L1088*K1088,2)</f>
        <v>0</v>
      </c>
      <c r="BL1088" s="9" t="s">
        <v>337</v>
      </c>
      <c r="BM1088" s="9" t="s">
        <v>1695</v>
      </c>
    </row>
    <row r="1089" spans="2:47" s="23" customFormat="1" ht="30" customHeight="1">
      <c r="B1089" s="24"/>
      <c r="C1089" s="25"/>
      <c r="D1089" s="25"/>
      <c r="E1089" s="25"/>
      <c r="F1089" s="294" t="s">
        <v>1696</v>
      </c>
      <c r="G1089" s="294"/>
      <c r="H1089" s="294"/>
      <c r="I1089" s="294"/>
      <c r="J1089" s="25"/>
      <c r="K1089" s="25"/>
      <c r="L1089" s="25"/>
      <c r="M1089" s="25"/>
      <c r="N1089" s="25"/>
      <c r="O1089" s="25"/>
      <c r="P1089" s="25"/>
      <c r="Q1089" s="25"/>
      <c r="R1089" s="26"/>
      <c r="T1089" s="196"/>
      <c r="U1089" s="25"/>
      <c r="V1089" s="25"/>
      <c r="W1089" s="25"/>
      <c r="X1089" s="25"/>
      <c r="Y1089" s="25"/>
      <c r="Z1089" s="25"/>
      <c r="AA1089" s="66"/>
      <c r="AT1089" s="9" t="s">
        <v>169</v>
      </c>
      <c r="AU1089" s="9" t="s">
        <v>90</v>
      </c>
    </row>
    <row r="1090" spans="2:65" s="23" customFormat="1" ht="31.5" customHeight="1">
      <c r="B1090" s="146"/>
      <c r="C1090" s="147" t="s">
        <v>1697</v>
      </c>
      <c r="D1090" s="147" t="s">
        <v>149</v>
      </c>
      <c r="E1090" s="148" t="s">
        <v>1698</v>
      </c>
      <c r="F1090" s="291" t="s">
        <v>1699</v>
      </c>
      <c r="G1090" s="291"/>
      <c r="H1090" s="291"/>
      <c r="I1090" s="291"/>
      <c r="J1090" s="149" t="s">
        <v>259</v>
      </c>
      <c r="K1090" s="150">
        <v>9</v>
      </c>
      <c r="L1090" s="292"/>
      <c r="M1090" s="292"/>
      <c r="N1090" s="292">
        <f>ROUND(L1090*K1090,2)</f>
        <v>0</v>
      </c>
      <c r="O1090" s="292"/>
      <c r="P1090" s="292"/>
      <c r="Q1090" s="292"/>
      <c r="R1090" s="151"/>
      <c r="T1090" s="152"/>
      <c r="U1090" s="34" t="s">
        <v>40</v>
      </c>
      <c r="V1090" s="153">
        <v>2.925</v>
      </c>
      <c r="W1090" s="153">
        <f>V1090*K1090</f>
        <v>26.325</v>
      </c>
      <c r="X1090" s="153">
        <v>0.00044773230000000005</v>
      </c>
      <c r="Y1090" s="153">
        <f>X1090*K1090</f>
        <v>0.0040295907</v>
      </c>
      <c r="Z1090" s="153">
        <v>0</v>
      </c>
      <c r="AA1090" s="154">
        <f>Z1090*K1090</f>
        <v>0</v>
      </c>
      <c r="AR1090" s="9" t="s">
        <v>337</v>
      </c>
      <c r="AT1090" s="9" t="s">
        <v>149</v>
      </c>
      <c r="AU1090" s="9" t="s">
        <v>90</v>
      </c>
      <c r="AY1090" s="9" t="s">
        <v>148</v>
      </c>
      <c r="BE1090" s="155">
        <f>IF(U1090="základní",N1090,0)</f>
        <v>0</v>
      </c>
      <c r="BF1090" s="155">
        <f>IF(U1090="snížená",N1090,0)</f>
        <v>0</v>
      </c>
      <c r="BG1090" s="155">
        <f>IF(U1090="zákl. přenesená",N1090,0)</f>
        <v>0</v>
      </c>
      <c r="BH1090" s="155">
        <f>IF(U1090="sníž. přenesená",N1090,0)</f>
        <v>0</v>
      </c>
      <c r="BI1090" s="155">
        <f>IF(U1090="nulová",N1090,0)</f>
        <v>0</v>
      </c>
      <c r="BJ1090" s="9" t="s">
        <v>83</v>
      </c>
      <c r="BK1090" s="155">
        <f>ROUND(L1090*K1090,2)</f>
        <v>0</v>
      </c>
      <c r="BL1090" s="9" t="s">
        <v>337</v>
      </c>
      <c r="BM1090" s="9" t="s">
        <v>1700</v>
      </c>
    </row>
    <row r="1091" spans="2:51" s="165" customFormat="1" ht="22.5" customHeight="1">
      <c r="B1091" s="166"/>
      <c r="C1091" s="167"/>
      <c r="D1091" s="167"/>
      <c r="E1091" s="168"/>
      <c r="F1091" s="300" t="s">
        <v>1701</v>
      </c>
      <c r="G1091" s="300"/>
      <c r="H1091" s="300"/>
      <c r="I1091" s="300"/>
      <c r="J1091" s="167"/>
      <c r="K1091" s="169">
        <v>9</v>
      </c>
      <c r="L1091" s="167"/>
      <c r="M1091" s="167"/>
      <c r="N1091" s="167"/>
      <c r="O1091" s="167"/>
      <c r="P1091" s="167"/>
      <c r="Q1091" s="167"/>
      <c r="R1091" s="170"/>
      <c r="T1091" s="171"/>
      <c r="U1091" s="167"/>
      <c r="V1091" s="167"/>
      <c r="W1091" s="167"/>
      <c r="X1091" s="167"/>
      <c r="Y1091" s="167"/>
      <c r="Z1091" s="167"/>
      <c r="AA1091" s="172"/>
      <c r="AT1091" s="173" t="s">
        <v>269</v>
      </c>
      <c r="AU1091" s="173" t="s">
        <v>90</v>
      </c>
      <c r="AV1091" s="165" t="s">
        <v>90</v>
      </c>
      <c r="AW1091" s="165" t="s">
        <v>32</v>
      </c>
      <c r="AX1091" s="165" t="s">
        <v>83</v>
      </c>
      <c r="AY1091" s="173" t="s">
        <v>148</v>
      </c>
    </row>
    <row r="1092" spans="2:65" s="23" customFormat="1" ht="36" customHeight="1">
      <c r="B1092" s="146"/>
      <c r="C1092" s="192" t="s">
        <v>1702</v>
      </c>
      <c r="D1092" s="192" t="s">
        <v>631</v>
      </c>
      <c r="E1092" s="193" t="s">
        <v>1703</v>
      </c>
      <c r="F1092" s="302" t="s">
        <v>1704</v>
      </c>
      <c r="G1092" s="302"/>
      <c r="H1092" s="302"/>
      <c r="I1092" s="302"/>
      <c r="J1092" s="194" t="s">
        <v>259</v>
      </c>
      <c r="K1092" s="195">
        <v>9</v>
      </c>
      <c r="L1092" s="303"/>
      <c r="M1092" s="303"/>
      <c r="N1092" s="303">
        <f>ROUND(L1092*K1092,2)</f>
        <v>0</v>
      </c>
      <c r="O1092" s="303"/>
      <c r="P1092" s="303"/>
      <c r="Q1092" s="303"/>
      <c r="R1092" s="151"/>
      <c r="T1092" s="152"/>
      <c r="U1092" s="34" t="s">
        <v>40</v>
      </c>
      <c r="V1092" s="153">
        <v>0</v>
      </c>
      <c r="W1092" s="153">
        <f>V1092*K1092</f>
        <v>0</v>
      </c>
      <c r="X1092" s="153">
        <v>0.016</v>
      </c>
      <c r="Y1092" s="153">
        <f>X1092*K1092</f>
        <v>0.14400000000000002</v>
      </c>
      <c r="Z1092" s="153">
        <v>0</v>
      </c>
      <c r="AA1092" s="154">
        <f>Z1092*K1092</f>
        <v>0</v>
      </c>
      <c r="AR1092" s="9" t="s">
        <v>454</v>
      </c>
      <c r="AT1092" s="9" t="s">
        <v>631</v>
      </c>
      <c r="AU1092" s="9" t="s">
        <v>90</v>
      </c>
      <c r="AY1092" s="9" t="s">
        <v>148</v>
      </c>
      <c r="BE1092" s="155">
        <f>IF(U1092="základní",N1092,0)</f>
        <v>0</v>
      </c>
      <c r="BF1092" s="155">
        <f>IF(U1092="snížená",N1092,0)</f>
        <v>0</v>
      </c>
      <c r="BG1092" s="155">
        <f>IF(U1092="zákl. přenesená",N1092,0)</f>
        <v>0</v>
      </c>
      <c r="BH1092" s="155">
        <f>IF(U1092="sníž. přenesená",N1092,0)</f>
        <v>0</v>
      </c>
      <c r="BI1092" s="155">
        <f>IF(U1092="nulová",N1092,0)</f>
        <v>0</v>
      </c>
      <c r="BJ1092" s="9" t="s">
        <v>83</v>
      </c>
      <c r="BK1092" s="155">
        <f>ROUND(L1092*K1092,2)</f>
        <v>0</v>
      </c>
      <c r="BL1092" s="9" t="s">
        <v>337</v>
      </c>
      <c r="BM1092" s="9" t="s">
        <v>1705</v>
      </c>
    </row>
    <row r="1093" spans="2:65" s="23" customFormat="1" ht="31.5" customHeight="1">
      <c r="B1093" s="146"/>
      <c r="C1093" s="147" t="s">
        <v>1706</v>
      </c>
      <c r="D1093" s="147" t="s">
        <v>149</v>
      </c>
      <c r="E1093" s="148" t="s">
        <v>1707</v>
      </c>
      <c r="F1093" s="291" t="s">
        <v>1708</v>
      </c>
      <c r="G1093" s="291"/>
      <c r="H1093" s="291"/>
      <c r="I1093" s="291"/>
      <c r="J1093" s="149" t="s">
        <v>259</v>
      </c>
      <c r="K1093" s="150">
        <v>5</v>
      </c>
      <c r="L1093" s="292"/>
      <c r="M1093" s="292"/>
      <c r="N1093" s="292">
        <f>ROUND(L1093*K1093,2)</f>
        <v>0</v>
      </c>
      <c r="O1093" s="292"/>
      <c r="P1093" s="292"/>
      <c r="Q1093" s="292"/>
      <c r="R1093" s="151"/>
      <c r="T1093" s="152"/>
      <c r="U1093" s="34" t="s">
        <v>40</v>
      </c>
      <c r="V1093" s="153">
        <v>3.327</v>
      </c>
      <c r="W1093" s="153">
        <f>V1093*K1093</f>
        <v>16.634999999999998</v>
      </c>
      <c r="X1093" s="153">
        <v>0.0004551816000000001</v>
      </c>
      <c r="Y1093" s="153">
        <f>X1093*K1093</f>
        <v>0.0022759080000000005</v>
      </c>
      <c r="Z1093" s="153">
        <v>0</v>
      </c>
      <c r="AA1093" s="154">
        <f>Z1093*K1093</f>
        <v>0</v>
      </c>
      <c r="AR1093" s="9" t="s">
        <v>337</v>
      </c>
      <c r="AT1093" s="9" t="s">
        <v>149</v>
      </c>
      <c r="AU1093" s="9" t="s">
        <v>90</v>
      </c>
      <c r="AY1093" s="9" t="s">
        <v>148</v>
      </c>
      <c r="BE1093" s="155">
        <f>IF(U1093="základní",N1093,0)</f>
        <v>0</v>
      </c>
      <c r="BF1093" s="155">
        <f>IF(U1093="snížená",N1093,0)</f>
        <v>0</v>
      </c>
      <c r="BG1093" s="155">
        <f>IF(U1093="zákl. přenesená",N1093,0)</f>
        <v>0</v>
      </c>
      <c r="BH1093" s="155">
        <f>IF(U1093="sníž. přenesená",N1093,0)</f>
        <v>0</v>
      </c>
      <c r="BI1093" s="155">
        <f>IF(U1093="nulová",N1093,0)</f>
        <v>0</v>
      </c>
      <c r="BJ1093" s="9" t="s">
        <v>83</v>
      </c>
      <c r="BK1093" s="155">
        <f>ROUND(L1093*K1093,2)</f>
        <v>0</v>
      </c>
      <c r="BL1093" s="9" t="s">
        <v>337</v>
      </c>
      <c r="BM1093" s="9" t="s">
        <v>1709</v>
      </c>
    </row>
    <row r="1094" spans="2:51" s="165" customFormat="1" ht="22.5" customHeight="1">
      <c r="B1094" s="166"/>
      <c r="C1094" s="167"/>
      <c r="D1094" s="167"/>
      <c r="E1094" s="168"/>
      <c r="F1094" s="300" t="s">
        <v>1710</v>
      </c>
      <c r="G1094" s="300"/>
      <c r="H1094" s="300"/>
      <c r="I1094" s="300"/>
      <c r="J1094" s="167"/>
      <c r="K1094" s="169">
        <v>5</v>
      </c>
      <c r="L1094" s="167"/>
      <c r="M1094" s="167"/>
      <c r="N1094" s="167"/>
      <c r="O1094" s="167"/>
      <c r="P1094" s="167"/>
      <c r="Q1094" s="167"/>
      <c r="R1094" s="170"/>
      <c r="T1094" s="171"/>
      <c r="U1094" s="167"/>
      <c r="V1094" s="167"/>
      <c r="W1094" s="167"/>
      <c r="X1094" s="167"/>
      <c r="Y1094" s="167"/>
      <c r="Z1094" s="167"/>
      <c r="AA1094" s="172"/>
      <c r="AT1094" s="173" t="s">
        <v>269</v>
      </c>
      <c r="AU1094" s="173" t="s">
        <v>90</v>
      </c>
      <c r="AV1094" s="165" t="s">
        <v>90</v>
      </c>
      <c r="AW1094" s="165" t="s">
        <v>32</v>
      </c>
      <c r="AX1094" s="165" t="s">
        <v>83</v>
      </c>
      <c r="AY1094" s="173" t="s">
        <v>148</v>
      </c>
    </row>
    <row r="1095" spans="2:65" s="23" customFormat="1" ht="35.25" customHeight="1">
      <c r="B1095" s="146"/>
      <c r="C1095" s="192" t="s">
        <v>1711</v>
      </c>
      <c r="D1095" s="192" t="s">
        <v>631</v>
      </c>
      <c r="E1095" s="193" t="s">
        <v>1712</v>
      </c>
      <c r="F1095" s="302" t="s">
        <v>1713</v>
      </c>
      <c r="G1095" s="302"/>
      <c r="H1095" s="302"/>
      <c r="I1095" s="302"/>
      <c r="J1095" s="194" t="s">
        <v>259</v>
      </c>
      <c r="K1095" s="195">
        <v>5</v>
      </c>
      <c r="L1095" s="303"/>
      <c r="M1095" s="303"/>
      <c r="N1095" s="303">
        <f>ROUND(L1095*K1095,2)</f>
        <v>0</v>
      </c>
      <c r="O1095" s="303"/>
      <c r="P1095" s="303"/>
      <c r="Q1095" s="303"/>
      <c r="R1095" s="151"/>
      <c r="T1095" s="152"/>
      <c r="U1095" s="34" t="s">
        <v>40</v>
      </c>
      <c r="V1095" s="153">
        <v>0</v>
      </c>
      <c r="W1095" s="153">
        <f>V1095*K1095</f>
        <v>0</v>
      </c>
      <c r="X1095" s="153">
        <v>0.025999999999999995</v>
      </c>
      <c r="Y1095" s="153">
        <f>X1095*K1095</f>
        <v>0.12999999999999998</v>
      </c>
      <c r="Z1095" s="153">
        <v>0</v>
      </c>
      <c r="AA1095" s="154">
        <f>Z1095*K1095</f>
        <v>0</v>
      </c>
      <c r="AR1095" s="9" t="s">
        <v>454</v>
      </c>
      <c r="AT1095" s="9" t="s">
        <v>631</v>
      </c>
      <c r="AU1095" s="9" t="s">
        <v>90</v>
      </c>
      <c r="AY1095" s="9" t="s">
        <v>148</v>
      </c>
      <c r="BE1095" s="155">
        <f>IF(U1095="základní",N1095,0)</f>
        <v>0</v>
      </c>
      <c r="BF1095" s="155">
        <f>IF(U1095="snížená",N1095,0)</f>
        <v>0</v>
      </c>
      <c r="BG1095" s="155">
        <f>IF(U1095="zákl. přenesená",N1095,0)</f>
        <v>0</v>
      </c>
      <c r="BH1095" s="155">
        <f>IF(U1095="sníž. přenesená",N1095,0)</f>
        <v>0</v>
      </c>
      <c r="BI1095" s="155">
        <f>IF(U1095="nulová",N1095,0)</f>
        <v>0</v>
      </c>
      <c r="BJ1095" s="9" t="s">
        <v>83</v>
      </c>
      <c r="BK1095" s="155">
        <f>ROUND(L1095*K1095,2)</f>
        <v>0</v>
      </c>
      <c r="BL1095" s="9" t="s">
        <v>337</v>
      </c>
      <c r="BM1095" s="9" t="s">
        <v>1714</v>
      </c>
    </row>
    <row r="1096" spans="2:65" s="23" customFormat="1" ht="31.5" customHeight="1">
      <c r="B1096" s="146"/>
      <c r="C1096" s="147" t="s">
        <v>1715</v>
      </c>
      <c r="D1096" s="147" t="s">
        <v>149</v>
      </c>
      <c r="E1096" s="148" t="s">
        <v>1716</v>
      </c>
      <c r="F1096" s="291" t="s">
        <v>1717</v>
      </c>
      <c r="G1096" s="291"/>
      <c r="H1096" s="291"/>
      <c r="I1096" s="291"/>
      <c r="J1096" s="149" t="s">
        <v>259</v>
      </c>
      <c r="K1096" s="150">
        <v>16</v>
      </c>
      <c r="L1096" s="292"/>
      <c r="M1096" s="292"/>
      <c r="N1096" s="292">
        <f>ROUND(L1096*K1096,2)</f>
        <v>0</v>
      </c>
      <c r="O1096" s="292"/>
      <c r="P1096" s="292"/>
      <c r="Q1096" s="292"/>
      <c r="R1096" s="151"/>
      <c r="T1096" s="152"/>
      <c r="U1096" s="34" t="s">
        <v>40</v>
      </c>
      <c r="V1096" s="153">
        <v>0.05</v>
      </c>
      <c r="W1096" s="153">
        <f>V1096*K1096</f>
        <v>0.8</v>
      </c>
      <c r="X1096" s="153">
        <v>0</v>
      </c>
      <c r="Y1096" s="153">
        <f>X1096*K1096</f>
        <v>0</v>
      </c>
      <c r="Z1096" s="153">
        <v>0.024</v>
      </c>
      <c r="AA1096" s="154">
        <f>Z1096*K1096</f>
        <v>0.384</v>
      </c>
      <c r="AR1096" s="9" t="s">
        <v>337</v>
      </c>
      <c r="AT1096" s="9" t="s">
        <v>149</v>
      </c>
      <c r="AU1096" s="9" t="s">
        <v>90</v>
      </c>
      <c r="AY1096" s="9" t="s">
        <v>148</v>
      </c>
      <c r="BE1096" s="155">
        <f>IF(U1096="základní",N1096,0)</f>
        <v>0</v>
      </c>
      <c r="BF1096" s="155">
        <f>IF(U1096="snížená",N1096,0)</f>
        <v>0</v>
      </c>
      <c r="BG1096" s="155">
        <f>IF(U1096="zákl. přenesená",N1096,0)</f>
        <v>0</v>
      </c>
      <c r="BH1096" s="155">
        <f>IF(U1096="sníž. přenesená",N1096,0)</f>
        <v>0</v>
      </c>
      <c r="BI1096" s="155">
        <f>IF(U1096="nulová",N1096,0)</f>
        <v>0</v>
      </c>
      <c r="BJ1096" s="9" t="s">
        <v>83</v>
      </c>
      <c r="BK1096" s="155">
        <f>ROUND(L1096*K1096,2)</f>
        <v>0</v>
      </c>
      <c r="BL1096" s="9" t="s">
        <v>337</v>
      </c>
      <c r="BM1096" s="9" t="s">
        <v>1718</v>
      </c>
    </row>
    <row r="1097" spans="2:51" s="165" customFormat="1" ht="22.5" customHeight="1">
      <c r="B1097" s="166"/>
      <c r="C1097" s="167"/>
      <c r="D1097" s="167"/>
      <c r="E1097" s="168"/>
      <c r="F1097" s="300" t="s">
        <v>1719</v>
      </c>
      <c r="G1097" s="300"/>
      <c r="H1097" s="300"/>
      <c r="I1097" s="300"/>
      <c r="J1097" s="167"/>
      <c r="K1097" s="169">
        <v>16</v>
      </c>
      <c r="L1097" s="167"/>
      <c r="M1097" s="167"/>
      <c r="N1097" s="167"/>
      <c r="O1097" s="167"/>
      <c r="P1097" s="167"/>
      <c r="Q1097" s="167"/>
      <c r="R1097" s="170"/>
      <c r="T1097" s="171"/>
      <c r="U1097" s="167"/>
      <c r="V1097" s="167"/>
      <c r="W1097" s="167"/>
      <c r="X1097" s="167"/>
      <c r="Y1097" s="167"/>
      <c r="Z1097" s="167"/>
      <c r="AA1097" s="172"/>
      <c r="AT1097" s="173" t="s">
        <v>269</v>
      </c>
      <c r="AU1097" s="173" t="s">
        <v>90</v>
      </c>
      <c r="AV1097" s="165" t="s">
        <v>90</v>
      </c>
      <c r="AW1097" s="165" t="s">
        <v>32</v>
      </c>
      <c r="AX1097" s="165" t="s">
        <v>83</v>
      </c>
      <c r="AY1097" s="173" t="s">
        <v>148</v>
      </c>
    </row>
    <row r="1098" spans="2:65" s="23" customFormat="1" ht="31.5" customHeight="1">
      <c r="B1098" s="146"/>
      <c r="C1098" s="147" t="s">
        <v>1720</v>
      </c>
      <c r="D1098" s="147" t="s">
        <v>149</v>
      </c>
      <c r="E1098" s="148" t="s">
        <v>1721</v>
      </c>
      <c r="F1098" s="291" t="s">
        <v>1722</v>
      </c>
      <c r="G1098" s="291"/>
      <c r="H1098" s="291"/>
      <c r="I1098" s="291"/>
      <c r="J1098" s="149" t="s">
        <v>1024</v>
      </c>
      <c r="K1098" s="150">
        <v>7117.49</v>
      </c>
      <c r="L1098" s="292"/>
      <c r="M1098" s="292"/>
      <c r="N1098" s="292">
        <f>ROUND(L1098*K1098,2)</f>
        <v>0</v>
      </c>
      <c r="O1098" s="292"/>
      <c r="P1098" s="292"/>
      <c r="Q1098" s="292"/>
      <c r="R1098" s="151"/>
      <c r="T1098" s="152"/>
      <c r="U1098" s="34" t="s">
        <v>40</v>
      </c>
      <c r="V1098" s="153">
        <v>0</v>
      </c>
      <c r="W1098" s="153">
        <f>V1098*K1098</f>
        <v>0</v>
      </c>
      <c r="X1098" s="153">
        <v>0</v>
      </c>
      <c r="Y1098" s="153">
        <f>X1098*K1098</f>
        <v>0</v>
      </c>
      <c r="Z1098" s="153">
        <v>0</v>
      </c>
      <c r="AA1098" s="154">
        <f>Z1098*K1098</f>
        <v>0</v>
      </c>
      <c r="AR1098" s="9" t="s">
        <v>337</v>
      </c>
      <c r="AT1098" s="9" t="s">
        <v>149</v>
      </c>
      <c r="AU1098" s="9" t="s">
        <v>90</v>
      </c>
      <c r="AY1098" s="9" t="s">
        <v>148</v>
      </c>
      <c r="BE1098" s="155">
        <f>IF(U1098="základní",N1098,0)</f>
        <v>0</v>
      </c>
      <c r="BF1098" s="155">
        <f>IF(U1098="snížená",N1098,0)</f>
        <v>0</v>
      </c>
      <c r="BG1098" s="155">
        <f>IF(U1098="zákl. přenesená",N1098,0)</f>
        <v>0</v>
      </c>
      <c r="BH1098" s="155">
        <f>IF(U1098="sníž. přenesená",N1098,0)</f>
        <v>0</v>
      </c>
      <c r="BI1098" s="155">
        <f>IF(U1098="nulová",N1098,0)</f>
        <v>0</v>
      </c>
      <c r="BJ1098" s="9" t="s">
        <v>83</v>
      </c>
      <c r="BK1098" s="155">
        <f>ROUND(L1098*K1098,2)</f>
        <v>0</v>
      </c>
      <c r="BL1098" s="9" t="s">
        <v>337</v>
      </c>
      <c r="BM1098" s="9" t="s">
        <v>1723</v>
      </c>
    </row>
    <row r="1099" spans="2:63" s="134" customFormat="1" ht="29.25" customHeight="1">
      <c r="B1099" s="135"/>
      <c r="C1099" s="136"/>
      <c r="D1099" s="145" t="s">
        <v>241</v>
      </c>
      <c r="E1099" s="145"/>
      <c r="F1099" s="145"/>
      <c r="G1099" s="145"/>
      <c r="H1099" s="145"/>
      <c r="I1099" s="145"/>
      <c r="J1099" s="145"/>
      <c r="K1099" s="145"/>
      <c r="L1099" s="145"/>
      <c r="M1099" s="145"/>
      <c r="N1099" s="301">
        <f>BK1099</f>
        <v>0</v>
      </c>
      <c r="O1099" s="301"/>
      <c r="P1099" s="301"/>
      <c r="Q1099" s="301"/>
      <c r="R1099" s="138"/>
      <c r="T1099" s="139"/>
      <c r="U1099" s="136"/>
      <c r="V1099" s="136"/>
      <c r="W1099" s="140">
        <f>SUM(W1100:W1129)</f>
        <v>10.295910000000001</v>
      </c>
      <c r="X1099" s="136"/>
      <c r="Y1099" s="140">
        <f>SUM(Y1100:Y1129)</f>
        <v>0</v>
      </c>
      <c r="Z1099" s="136"/>
      <c r="AA1099" s="141">
        <f>SUM(AA1100:AA1129)</f>
        <v>0.32112</v>
      </c>
      <c r="AR1099" s="142" t="s">
        <v>90</v>
      </c>
      <c r="AT1099" s="143" t="s">
        <v>74</v>
      </c>
      <c r="AU1099" s="143" t="s">
        <v>83</v>
      </c>
      <c r="AY1099" s="142" t="s">
        <v>148</v>
      </c>
      <c r="BK1099" s="144">
        <f>SUM(BK1100:BK1129)</f>
        <v>0</v>
      </c>
    </row>
    <row r="1100" spans="2:65" s="23" customFormat="1" ht="31.5" customHeight="1">
      <c r="B1100" s="146"/>
      <c r="C1100" s="147" t="s">
        <v>1724</v>
      </c>
      <c r="D1100" s="147" t="s">
        <v>149</v>
      </c>
      <c r="E1100" s="148" t="s">
        <v>1725</v>
      </c>
      <c r="F1100" s="291" t="s">
        <v>1726</v>
      </c>
      <c r="G1100" s="291"/>
      <c r="H1100" s="291"/>
      <c r="I1100" s="291"/>
      <c r="J1100" s="149" t="s">
        <v>1727</v>
      </c>
      <c r="K1100" s="150">
        <v>50.509</v>
      </c>
      <c r="L1100" s="292"/>
      <c r="M1100" s="292"/>
      <c r="N1100" s="292">
        <f>ROUND(L1100*K1100,2)</f>
        <v>0</v>
      </c>
      <c r="O1100" s="292"/>
      <c r="P1100" s="292"/>
      <c r="Q1100" s="292"/>
      <c r="R1100" s="151"/>
      <c r="T1100" s="152"/>
      <c r="U1100" s="34" t="s">
        <v>40</v>
      </c>
      <c r="V1100" s="153">
        <v>0</v>
      </c>
      <c r="W1100" s="153">
        <f>V1100*K1100</f>
        <v>0</v>
      </c>
      <c r="X1100" s="153">
        <v>0</v>
      </c>
      <c r="Y1100" s="153">
        <f>X1100*K1100</f>
        <v>0</v>
      </c>
      <c r="Z1100" s="153">
        <v>0</v>
      </c>
      <c r="AA1100" s="154">
        <f>Z1100*K1100</f>
        <v>0</v>
      </c>
      <c r="AR1100" s="9" t="s">
        <v>337</v>
      </c>
      <c r="AT1100" s="9" t="s">
        <v>149</v>
      </c>
      <c r="AU1100" s="9" t="s">
        <v>90</v>
      </c>
      <c r="AY1100" s="9" t="s">
        <v>148</v>
      </c>
      <c r="BE1100" s="155">
        <f>IF(U1100="základní",N1100,0)</f>
        <v>0</v>
      </c>
      <c r="BF1100" s="155">
        <f>IF(U1100="snížená",N1100,0)</f>
        <v>0</v>
      </c>
      <c r="BG1100" s="155">
        <f>IF(U1100="zákl. přenesená",N1100,0)</f>
        <v>0</v>
      </c>
      <c r="BH1100" s="155">
        <f>IF(U1100="sníž. přenesená",N1100,0)</f>
        <v>0</v>
      </c>
      <c r="BI1100" s="155">
        <f>IF(U1100="nulová",N1100,0)</f>
        <v>0</v>
      </c>
      <c r="BJ1100" s="9" t="s">
        <v>83</v>
      </c>
      <c r="BK1100" s="155">
        <f>ROUND(L1100*K1100,2)</f>
        <v>0</v>
      </c>
      <c r="BL1100" s="9" t="s">
        <v>337</v>
      </c>
      <c r="BM1100" s="9" t="s">
        <v>1728</v>
      </c>
    </row>
    <row r="1101" spans="2:47" s="23" customFormat="1" ht="30" customHeight="1">
      <c r="B1101" s="24"/>
      <c r="C1101" s="25"/>
      <c r="D1101" s="25"/>
      <c r="E1101" s="25"/>
      <c r="F1101" s="294" t="s">
        <v>1729</v>
      </c>
      <c r="G1101" s="294"/>
      <c r="H1101" s="294"/>
      <c r="I1101" s="294"/>
      <c r="J1101" s="25"/>
      <c r="K1101" s="25"/>
      <c r="L1101" s="25"/>
      <c r="M1101" s="25"/>
      <c r="N1101" s="25"/>
      <c r="O1101" s="25"/>
      <c r="P1101" s="25"/>
      <c r="Q1101" s="25"/>
      <c r="R1101" s="26"/>
      <c r="T1101" s="196"/>
      <c r="U1101" s="25"/>
      <c r="V1101" s="25"/>
      <c r="W1101" s="25"/>
      <c r="X1101" s="25"/>
      <c r="Y1101" s="25"/>
      <c r="Z1101" s="25"/>
      <c r="AA1101" s="66"/>
      <c r="AT1101" s="9" t="s">
        <v>169</v>
      </c>
      <c r="AU1101" s="9" t="s">
        <v>90</v>
      </c>
    </row>
    <row r="1102" spans="2:51" s="165" customFormat="1" ht="22.5" customHeight="1">
      <c r="B1102" s="166"/>
      <c r="C1102" s="167"/>
      <c r="D1102" s="167"/>
      <c r="E1102" s="168"/>
      <c r="F1102" s="296" t="s">
        <v>1730</v>
      </c>
      <c r="G1102" s="296"/>
      <c r="H1102" s="296"/>
      <c r="I1102" s="296"/>
      <c r="J1102" s="167"/>
      <c r="K1102" s="169">
        <v>33.359</v>
      </c>
      <c r="L1102" s="167"/>
      <c r="M1102" s="167"/>
      <c r="N1102" s="167"/>
      <c r="O1102" s="167"/>
      <c r="P1102" s="167"/>
      <c r="Q1102" s="167"/>
      <c r="R1102" s="170"/>
      <c r="T1102" s="171"/>
      <c r="U1102" s="167"/>
      <c r="V1102" s="167"/>
      <c r="W1102" s="167"/>
      <c r="X1102" s="167"/>
      <c r="Y1102" s="167"/>
      <c r="Z1102" s="167"/>
      <c r="AA1102" s="172"/>
      <c r="AT1102" s="173" t="s">
        <v>269</v>
      </c>
      <c r="AU1102" s="173" t="s">
        <v>90</v>
      </c>
      <c r="AV1102" s="165" t="s">
        <v>90</v>
      </c>
      <c r="AW1102" s="165" t="s">
        <v>32</v>
      </c>
      <c r="AX1102" s="165" t="s">
        <v>75</v>
      </c>
      <c r="AY1102" s="173" t="s">
        <v>148</v>
      </c>
    </row>
    <row r="1103" spans="2:51" s="165" customFormat="1" ht="22.5" customHeight="1">
      <c r="B1103" s="166"/>
      <c r="C1103" s="167"/>
      <c r="D1103" s="167"/>
      <c r="E1103" s="168"/>
      <c r="F1103" s="296" t="s">
        <v>1731</v>
      </c>
      <c r="G1103" s="296"/>
      <c r="H1103" s="296"/>
      <c r="I1103" s="296"/>
      <c r="J1103" s="167"/>
      <c r="K1103" s="169">
        <v>12.56</v>
      </c>
      <c r="L1103" s="167"/>
      <c r="M1103" s="167"/>
      <c r="N1103" s="167"/>
      <c r="O1103" s="167"/>
      <c r="P1103" s="167"/>
      <c r="Q1103" s="167"/>
      <c r="R1103" s="170"/>
      <c r="T1103" s="171"/>
      <c r="U1103" s="167"/>
      <c r="V1103" s="167"/>
      <c r="W1103" s="167"/>
      <c r="X1103" s="167"/>
      <c r="Y1103" s="167"/>
      <c r="Z1103" s="167"/>
      <c r="AA1103" s="172"/>
      <c r="AT1103" s="173" t="s">
        <v>269</v>
      </c>
      <c r="AU1103" s="173" t="s">
        <v>90</v>
      </c>
      <c r="AV1103" s="165" t="s">
        <v>90</v>
      </c>
      <c r="AW1103" s="165" t="s">
        <v>32</v>
      </c>
      <c r="AX1103" s="165" t="s">
        <v>75</v>
      </c>
      <c r="AY1103" s="173" t="s">
        <v>148</v>
      </c>
    </row>
    <row r="1104" spans="2:51" s="174" customFormat="1" ht="22.5" customHeight="1">
      <c r="B1104" s="175"/>
      <c r="C1104" s="176"/>
      <c r="D1104" s="176"/>
      <c r="E1104" s="177"/>
      <c r="F1104" s="297" t="s">
        <v>277</v>
      </c>
      <c r="G1104" s="297"/>
      <c r="H1104" s="297"/>
      <c r="I1104" s="297"/>
      <c r="J1104" s="176"/>
      <c r="K1104" s="178">
        <v>45.919</v>
      </c>
      <c r="L1104" s="176"/>
      <c r="M1104" s="176"/>
      <c r="N1104" s="176"/>
      <c r="O1104" s="176"/>
      <c r="P1104" s="176"/>
      <c r="Q1104" s="176"/>
      <c r="R1104" s="179"/>
      <c r="T1104" s="180"/>
      <c r="U1104" s="176"/>
      <c r="V1104" s="176"/>
      <c r="W1104" s="176"/>
      <c r="X1104" s="176"/>
      <c r="Y1104" s="176"/>
      <c r="Z1104" s="176"/>
      <c r="AA1104" s="181"/>
      <c r="AT1104" s="182" t="s">
        <v>269</v>
      </c>
      <c r="AU1104" s="182" t="s">
        <v>90</v>
      </c>
      <c r="AV1104" s="174" t="s">
        <v>156</v>
      </c>
      <c r="AW1104" s="174" t="s">
        <v>32</v>
      </c>
      <c r="AX1104" s="174" t="s">
        <v>75</v>
      </c>
      <c r="AY1104" s="182" t="s">
        <v>148</v>
      </c>
    </row>
    <row r="1105" spans="2:51" s="165" customFormat="1" ht="22.5" customHeight="1">
      <c r="B1105" s="166"/>
      <c r="C1105" s="167"/>
      <c r="D1105" s="167"/>
      <c r="E1105" s="168"/>
      <c r="F1105" s="296" t="s">
        <v>1732</v>
      </c>
      <c r="G1105" s="296"/>
      <c r="H1105" s="296"/>
      <c r="I1105" s="296"/>
      <c r="J1105" s="167"/>
      <c r="K1105" s="169">
        <v>4.59</v>
      </c>
      <c r="L1105" s="167"/>
      <c r="M1105" s="167"/>
      <c r="N1105" s="167"/>
      <c r="O1105" s="167"/>
      <c r="P1105" s="167"/>
      <c r="Q1105" s="167"/>
      <c r="R1105" s="170"/>
      <c r="T1105" s="171"/>
      <c r="U1105" s="167"/>
      <c r="V1105" s="167"/>
      <c r="W1105" s="167"/>
      <c r="X1105" s="167"/>
      <c r="Y1105" s="167"/>
      <c r="Z1105" s="167"/>
      <c r="AA1105" s="172"/>
      <c r="AT1105" s="173" t="s">
        <v>269</v>
      </c>
      <c r="AU1105" s="173" t="s">
        <v>90</v>
      </c>
      <c r="AV1105" s="165" t="s">
        <v>90</v>
      </c>
      <c r="AW1105" s="165" t="s">
        <v>32</v>
      </c>
      <c r="AX1105" s="165" t="s">
        <v>75</v>
      </c>
      <c r="AY1105" s="173" t="s">
        <v>148</v>
      </c>
    </row>
    <row r="1106" spans="2:51" s="183" customFormat="1" ht="22.5" customHeight="1">
      <c r="B1106" s="184"/>
      <c r="C1106" s="185"/>
      <c r="D1106" s="185"/>
      <c r="E1106" s="186"/>
      <c r="F1106" s="299" t="s">
        <v>281</v>
      </c>
      <c r="G1106" s="299"/>
      <c r="H1106" s="299"/>
      <c r="I1106" s="299"/>
      <c r="J1106" s="185"/>
      <c r="K1106" s="187">
        <v>50.509</v>
      </c>
      <c r="L1106" s="185"/>
      <c r="M1106" s="185"/>
      <c r="N1106" s="185"/>
      <c r="O1106" s="185"/>
      <c r="P1106" s="185"/>
      <c r="Q1106" s="185"/>
      <c r="R1106" s="188"/>
      <c r="T1106" s="189"/>
      <c r="U1106" s="185"/>
      <c r="V1106" s="185"/>
      <c r="W1106" s="185"/>
      <c r="X1106" s="185"/>
      <c r="Y1106" s="185"/>
      <c r="Z1106" s="185"/>
      <c r="AA1106" s="190"/>
      <c r="AT1106" s="191" t="s">
        <v>269</v>
      </c>
      <c r="AU1106" s="191" t="s">
        <v>90</v>
      </c>
      <c r="AV1106" s="183" t="s">
        <v>147</v>
      </c>
      <c r="AW1106" s="183" t="s">
        <v>32</v>
      </c>
      <c r="AX1106" s="183" t="s">
        <v>83</v>
      </c>
      <c r="AY1106" s="191" t="s">
        <v>148</v>
      </c>
    </row>
    <row r="1107" spans="2:65" s="23" customFormat="1" ht="31.5" customHeight="1">
      <c r="B1107" s="146"/>
      <c r="C1107" s="147" t="s">
        <v>1733</v>
      </c>
      <c r="D1107" s="147" t="s">
        <v>149</v>
      </c>
      <c r="E1107" s="148" t="s">
        <v>1734</v>
      </c>
      <c r="F1107" s="291" t="s">
        <v>1735</v>
      </c>
      <c r="G1107" s="291"/>
      <c r="H1107" s="291"/>
      <c r="I1107" s="291"/>
      <c r="J1107" s="149" t="s">
        <v>451</v>
      </c>
      <c r="K1107" s="150">
        <v>20.07</v>
      </c>
      <c r="L1107" s="292"/>
      <c r="M1107" s="292"/>
      <c r="N1107" s="292">
        <f>ROUND(L1107*K1107,2)</f>
        <v>0</v>
      </c>
      <c r="O1107" s="292"/>
      <c r="P1107" s="292"/>
      <c r="Q1107" s="292"/>
      <c r="R1107" s="151"/>
      <c r="T1107" s="152"/>
      <c r="U1107" s="34" t="s">
        <v>40</v>
      </c>
      <c r="V1107" s="153">
        <v>0</v>
      </c>
      <c r="W1107" s="153">
        <f>V1107*K1107</f>
        <v>0</v>
      </c>
      <c r="X1107" s="153">
        <v>0</v>
      </c>
      <c r="Y1107" s="153">
        <f>X1107*K1107</f>
        <v>0</v>
      </c>
      <c r="Z1107" s="153">
        <v>0</v>
      </c>
      <c r="AA1107" s="154">
        <f>Z1107*K1107</f>
        <v>0</v>
      </c>
      <c r="AR1107" s="9" t="s">
        <v>337</v>
      </c>
      <c r="AT1107" s="9" t="s">
        <v>149</v>
      </c>
      <c r="AU1107" s="9" t="s">
        <v>90</v>
      </c>
      <c r="AY1107" s="9" t="s">
        <v>148</v>
      </c>
      <c r="BE1107" s="155">
        <f>IF(U1107="základní",N1107,0)</f>
        <v>0</v>
      </c>
      <c r="BF1107" s="155">
        <f>IF(U1107="snížená",N1107,0)</f>
        <v>0</v>
      </c>
      <c r="BG1107" s="155">
        <f>IF(U1107="zákl. přenesená",N1107,0)</f>
        <v>0</v>
      </c>
      <c r="BH1107" s="155">
        <f>IF(U1107="sníž. přenesená",N1107,0)</f>
        <v>0</v>
      </c>
      <c r="BI1107" s="155">
        <f>IF(U1107="nulová",N1107,0)</f>
        <v>0</v>
      </c>
      <c r="BJ1107" s="9" t="s">
        <v>83</v>
      </c>
      <c r="BK1107" s="155">
        <f>ROUND(L1107*K1107,2)</f>
        <v>0</v>
      </c>
      <c r="BL1107" s="9" t="s">
        <v>337</v>
      </c>
      <c r="BM1107" s="9" t="s">
        <v>1736</v>
      </c>
    </row>
    <row r="1108" spans="2:47" s="23" customFormat="1" ht="42" customHeight="1">
      <c r="B1108" s="24"/>
      <c r="C1108" s="25"/>
      <c r="D1108" s="25"/>
      <c r="E1108" s="25"/>
      <c r="F1108" s="294" t="s">
        <v>1737</v>
      </c>
      <c r="G1108" s="294"/>
      <c r="H1108" s="294"/>
      <c r="I1108" s="294"/>
      <c r="J1108" s="25"/>
      <c r="K1108" s="25"/>
      <c r="L1108" s="25"/>
      <c r="M1108" s="25"/>
      <c r="N1108" s="25"/>
      <c r="O1108" s="25"/>
      <c r="P1108" s="25"/>
      <c r="Q1108" s="25"/>
      <c r="R1108" s="26"/>
      <c r="T1108" s="196"/>
      <c r="U1108" s="25"/>
      <c r="V1108" s="25"/>
      <c r="W1108" s="25"/>
      <c r="X1108" s="25"/>
      <c r="Y1108" s="25"/>
      <c r="Z1108" s="25"/>
      <c r="AA1108" s="66"/>
      <c r="AT1108" s="9" t="s">
        <v>169</v>
      </c>
      <c r="AU1108" s="9" t="s">
        <v>90</v>
      </c>
    </row>
    <row r="1109" spans="2:51" s="165" customFormat="1" ht="22.5" customHeight="1">
      <c r="B1109" s="166"/>
      <c r="C1109" s="167"/>
      <c r="D1109" s="167"/>
      <c r="E1109" s="168"/>
      <c r="F1109" s="296" t="s">
        <v>1738</v>
      </c>
      <c r="G1109" s="296"/>
      <c r="H1109" s="296"/>
      <c r="I1109" s="296"/>
      <c r="J1109" s="167"/>
      <c r="K1109" s="169">
        <v>9.77</v>
      </c>
      <c r="L1109" s="167"/>
      <c r="M1109" s="167"/>
      <c r="N1109" s="167"/>
      <c r="O1109" s="167"/>
      <c r="P1109" s="167"/>
      <c r="Q1109" s="167"/>
      <c r="R1109" s="170"/>
      <c r="T1109" s="171"/>
      <c r="U1109" s="167"/>
      <c r="V1109" s="167"/>
      <c r="W1109" s="167"/>
      <c r="X1109" s="167"/>
      <c r="Y1109" s="167"/>
      <c r="Z1109" s="167"/>
      <c r="AA1109" s="172"/>
      <c r="AT1109" s="173" t="s">
        <v>269</v>
      </c>
      <c r="AU1109" s="173" t="s">
        <v>90</v>
      </c>
      <c r="AV1109" s="165" t="s">
        <v>90</v>
      </c>
      <c r="AW1109" s="165" t="s">
        <v>32</v>
      </c>
      <c r="AX1109" s="165" t="s">
        <v>75</v>
      </c>
      <c r="AY1109" s="173" t="s">
        <v>148</v>
      </c>
    </row>
    <row r="1110" spans="2:51" s="165" customFormat="1" ht="22.5" customHeight="1">
      <c r="B1110" s="166"/>
      <c r="C1110" s="167"/>
      <c r="D1110" s="167"/>
      <c r="E1110" s="168"/>
      <c r="F1110" s="296" t="s">
        <v>1739</v>
      </c>
      <c r="G1110" s="296"/>
      <c r="H1110" s="296"/>
      <c r="I1110" s="296"/>
      <c r="J1110" s="167"/>
      <c r="K1110" s="169">
        <v>10.3</v>
      </c>
      <c r="L1110" s="167"/>
      <c r="M1110" s="167"/>
      <c r="N1110" s="167"/>
      <c r="O1110" s="167"/>
      <c r="P1110" s="167"/>
      <c r="Q1110" s="167"/>
      <c r="R1110" s="170"/>
      <c r="T1110" s="171"/>
      <c r="U1110" s="167"/>
      <c r="V1110" s="167"/>
      <c r="W1110" s="167"/>
      <c r="X1110" s="167"/>
      <c r="Y1110" s="167"/>
      <c r="Z1110" s="167"/>
      <c r="AA1110" s="172"/>
      <c r="AT1110" s="173" t="s">
        <v>269</v>
      </c>
      <c r="AU1110" s="173" t="s">
        <v>90</v>
      </c>
      <c r="AV1110" s="165" t="s">
        <v>90</v>
      </c>
      <c r="AW1110" s="165" t="s">
        <v>32</v>
      </c>
      <c r="AX1110" s="165" t="s">
        <v>75</v>
      </c>
      <c r="AY1110" s="173" t="s">
        <v>148</v>
      </c>
    </row>
    <row r="1111" spans="2:51" s="183" customFormat="1" ht="22.5" customHeight="1">
      <c r="B1111" s="184"/>
      <c r="C1111" s="185"/>
      <c r="D1111" s="185"/>
      <c r="E1111" s="186"/>
      <c r="F1111" s="299" t="s">
        <v>281</v>
      </c>
      <c r="G1111" s="299"/>
      <c r="H1111" s="299"/>
      <c r="I1111" s="299"/>
      <c r="J1111" s="185"/>
      <c r="K1111" s="187">
        <v>20.07</v>
      </c>
      <c r="L1111" s="185"/>
      <c r="M1111" s="185"/>
      <c r="N1111" s="185"/>
      <c r="O1111" s="185"/>
      <c r="P1111" s="185"/>
      <c r="Q1111" s="185"/>
      <c r="R1111" s="188"/>
      <c r="T1111" s="189"/>
      <c r="U1111" s="185"/>
      <c r="V1111" s="185"/>
      <c r="W1111" s="185"/>
      <c r="X1111" s="185"/>
      <c r="Y1111" s="185"/>
      <c r="Z1111" s="185"/>
      <c r="AA1111" s="190"/>
      <c r="AT1111" s="191" t="s">
        <v>269</v>
      </c>
      <c r="AU1111" s="191" t="s">
        <v>90</v>
      </c>
      <c r="AV1111" s="183" t="s">
        <v>147</v>
      </c>
      <c r="AW1111" s="183" t="s">
        <v>32</v>
      </c>
      <c r="AX1111" s="183" t="s">
        <v>83</v>
      </c>
      <c r="AY1111" s="191" t="s">
        <v>148</v>
      </c>
    </row>
    <row r="1112" spans="2:65" s="23" customFormat="1" ht="36" customHeight="1">
      <c r="B1112" s="146"/>
      <c r="C1112" s="147" t="s">
        <v>1740</v>
      </c>
      <c r="D1112" s="147" t="s">
        <v>149</v>
      </c>
      <c r="E1112" s="148" t="s">
        <v>1741</v>
      </c>
      <c r="F1112" s="291" t="s">
        <v>1742</v>
      </c>
      <c r="G1112" s="291"/>
      <c r="H1112" s="291"/>
      <c r="I1112" s="291"/>
      <c r="J1112" s="149" t="s">
        <v>451</v>
      </c>
      <c r="K1112" s="150">
        <v>9.8</v>
      </c>
      <c r="L1112" s="292"/>
      <c r="M1112" s="292"/>
      <c r="N1112" s="292">
        <f>ROUND(L1112*K1112,2)</f>
        <v>0</v>
      </c>
      <c r="O1112" s="292"/>
      <c r="P1112" s="292"/>
      <c r="Q1112" s="292"/>
      <c r="R1112" s="151"/>
      <c r="T1112" s="152"/>
      <c r="U1112" s="34" t="s">
        <v>40</v>
      </c>
      <c r="V1112" s="153">
        <v>0</v>
      </c>
      <c r="W1112" s="153">
        <f>V1112*K1112</f>
        <v>0</v>
      </c>
      <c r="X1112" s="153">
        <v>0</v>
      </c>
      <c r="Y1112" s="153">
        <f>X1112*K1112</f>
        <v>0</v>
      </c>
      <c r="Z1112" s="153">
        <v>0</v>
      </c>
      <c r="AA1112" s="154">
        <f>Z1112*K1112</f>
        <v>0</v>
      </c>
      <c r="AR1112" s="9" t="s">
        <v>337</v>
      </c>
      <c r="AT1112" s="9" t="s">
        <v>149</v>
      </c>
      <c r="AU1112" s="9" t="s">
        <v>90</v>
      </c>
      <c r="AY1112" s="9" t="s">
        <v>148</v>
      </c>
      <c r="BE1112" s="155">
        <f>IF(U1112="základní",N1112,0)</f>
        <v>0</v>
      </c>
      <c r="BF1112" s="155">
        <f>IF(U1112="snížená",N1112,0)</f>
        <v>0</v>
      </c>
      <c r="BG1112" s="155">
        <f>IF(U1112="zákl. přenesená",N1112,0)</f>
        <v>0</v>
      </c>
      <c r="BH1112" s="155">
        <f>IF(U1112="sníž. přenesená",N1112,0)</f>
        <v>0</v>
      </c>
      <c r="BI1112" s="155">
        <f>IF(U1112="nulová",N1112,0)</f>
        <v>0</v>
      </c>
      <c r="BJ1112" s="9" t="s">
        <v>83</v>
      </c>
      <c r="BK1112" s="155">
        <f>ROUND(L1112*K1112,2)</f>
        <v>0</v>
      </c>
      <c r="BL1112" s="9" t="s">
        <v>337</v>
      </c>
      <c r="BM1112" s="9" t="s">
        <v>1743</v>
      </c>
    </row>
    <row r="1113" spans="2:47" s="23" customFormat="1" ht="42" customHeight="1">
      <c r="B1113" s="24"/>
      <c r="C1113" s="25"/>
      <c r="D1113" s="25"/>
      <c r="E1113" s="25"/>
      <c r="F1113" s="294" t="s">
        <v>1744</v>
      </c>
      <c r="G1113" s="294"/>
      <c r="H1113" s="294"/>
      <c r="I1113" s="294"/>
      <c r="J1113" s="25"/>
      <c r="K1113" s="25"/>
      <c r="L1113" s="25"/>
      <c r="M1113" s="25"/>
      <c r="N1113" s="25"/>
      <c r="O1113" s="25"/>
      <c r="P1113" s="25"/>
      <c r="Q1113" s="25"/>
      <c r="R1113" s="26"/>
      <c r="T1113" s="196"/>
      <c r="U1113" s="25"/>
      <c r="V1113" s="25"/>
      <c r="W1113" s="25"/>
      <c r="X1113" s="25"/>
      <c r="Y1113" s="25"/>
      <c r="Z1113" s="25"/>
      <c r="AA1113" s="66"/>
      <c r="AT1113" s="9" t="s">
        <v>169</v>
      </c>
      <c r="AU1113" s="9" t="s">
        <v>90</v>
      </c>
    </row>
    <row r="1114" spans="2:51" s="165" customFormat="1" ht="22.5" customHeight="1">
      <c r="B1114" s="166"/>
      <c r="C1114" s="167"/>
      <c r="D1114" s="167"/>
      <c r="E1114" s="168"/>
      <c r="F1114" s="296" t="s">
        <v>1745</v>
      </c>
      <c r="G1114" s="296"/>
      <c r="H1114" s="296"/>
      <c r="I1114" s="296"/>
      <c r="J1114" s="167"/>
      <c r="K1114" s="169">
        <v>4.25</v>
      </c>
      <c r="L1114" s="167"/>
      <c r="M1114" s="167"/>
      <c r="N1114" s="167"/>
      <c r="O1114" s="167"/>
      <c r="P1114" s="167"/>
      <c r="Q1114" s="167"/>
      <c r="R1114" s="170"/>
      <c r="T1114" s="171"/>
      <c r="U1114" s="167"/>
      <c r="V1114" s="167"/>
      <c r="W1114" s="167"/>
      <c r="X1114" s="167"/>
      <c r="Y1114" s="167"/>
      <c r="Z1114" s="167"/>
      <c r="AA1114" s="172"/>
      <c r="AT1114" s="173" t="s">
        <v>269</v>
      </c>
      <c r="AU1114" s="173" t="s">
        <v>90</v>
      </c>
      <c r="AV1114" s="165" t="s">
        <v>90</v>
      </c>
      <c r="AW1114" s="165" t="s">
        <v>32</v>
      </c>
      <c r="AX1114" s="165" t="s">
        <v>75</v>
      </c>
      <c r="AY1114" s="173" t="s">
        <v>148</v>
      </c>
    </row>
    <row r="1115" spans="2:51" s="165" customFormat="1" ht="22.5" customHeight="1">
      <c r="B1115" s="166"/>
      <c r="C1115" s="167"/>
      <c r="D1115" s="167"/>
      <c r="E1115" s="168"/>
      <c r="F1115" s="296" t="s">
        <v>1746</v>
      </c>
      <c r="G1115" s="296"/>
      <c r="H1115" s="296"/>
      <c r="I1115" s="296"/>
      <c r="J1115" s="167"/>
      <c r="K1115" s="169">
        <v>5.55</v>
      </c>
      <c r="L1115" s="167"/>
      <c r="M1115" s="167"/>
      <c r="N1115" s="167"/>
      <c r="O1115" s="167"/>
      <c r="P1115" s="167"/>
      <c r="Q1115" s="167"/>
      <c r="R1115" s="170"/>
      <c r="T1115" s="171"/>
      <c r="U1115" s="167"/>
      <c r="V1115" s="167"/>
      <c r="W1115" s="167"/>
      <c r="X1115" s="167"/>
      <c r="Y1115" s="167"/>
      <c r="Z1115" s="167"/>
      <c r="AA1115" s="172"/>
      <c r="AT1115" s="173" t="s">
        <v>269</v>
      </c>
      <c r="AU1115" s="173" t="s">
        <v>90</v>
      </c>
      <c r="AV1115" s="165" t="s">
        <v>90</v>
      </c>
      <c r="AW1115" s="165" t="s">
        <v>32</v>
      </c>
      <c r="AX1115" s="165" t="s">
        <v>75</v>
      </c>
      <c r="AY1115" s="173" t="s">
        <v>148</v>
      </c>
    </row>
    <row r="1116" spans="2:51" s="183" customFormat="1" ht="22.5" customHeight="1">
      <c r="B1116" s="184"/>
      <c r="C1116" s="185"/>
      <c r="D1116" s="185"/>
      <c r="E1116" s="186"/>
      <c r="F1116" s="299" t="s">
        <v>281</v>
      </c>
      <c r="G1116" s="299"/>
      <c r="H1116" s="299"/>
      <c r="I1116" s="299"/>
      <c r="J1116" s="185"/>
      <c r="K1116" s="187">
        <v>9.8</v>
      </c>
      <c r="L1116" s="185"/>
      <c r="M1116" s="185"/>
      <c r="N1116" s="185"/>
      <c r="O1116" s="185"/>
      <c r="P1116" s="185"/>
      <c r="Q1116" s="185"/>
      <c r="R1116" s="188"/>
      <c r="T1116" s="189"/>
      <c r="U1116" s="185"/>
      <c r="V1116" s="185"/>
      <c r="W1116" s="185"/>
      <c r="X1116" s="185"/>
      <c r="Y1116" s="185"/>
      <c r="Z1116" s="185"/>
      <c r="AA1116" s="190"/>
      <c r="AT1116" s="191" t="s">
        <v>269</v>
      </c>
      <c r="AU1116" s="191" t="s">
        <v>90</v>
      </c>
      <c r="AV1116" s="183" t="s">
        <v>147</v>
      </c>
      <c r="AW1116" s="183" t="s">
        <v>32</v>
      </c>
      <c r="AX1116" s="183" t="s">
        <v>83</v>
      </c>
      <c r="AY1116" s="191" t="s">
        <v>148</v>
      </c>
    </row>
    <row r="1117" spans="2:65" s="23" customFormat="1" ht="22.5" customHeight="1">
      <c r="B1117" s="146"/>
      <c r="C1117" s="147" t="s">
        <v>1747</v>
      </c>
      <c r="D1117" s="147" t="s">
        <v>149</v>
      </c>
      <c r="E1117" s="148" t="s">
        <v>1748</v>
      </c>
      <c r="F1117" s="291" t="s">
        <v>1749</v>
      </c>
      <c r="G1117" s="291"/>
      <c r="H1117" s="291"/>
      <c r="I1117" s="291"/>
      <c r="J1117" s="149" t="s">
        <v>451</v>
      </c>
      <c r="K1117" s="150">
        <v>9.8</v>
      </c>
      <c r="L1117" s="292"/>
      <c r="M1117" s="292"/>
      <c r="N1117" s="292">
        <f>ROUND(L1117*K1117,2)</f>
        <v>0</v>
      </c>
      <c r="O1117" s="292"/>
      <c r="P1117" s="292"/>
      <c r="Q1117" s="292"/>
      <c r="R1117" s="151"/>
      <c r="T1117" s="152"/>
      <c r="U1117" s="34" t="s">
        <v>40</v>
      </c>
      <c r="V1117" s="153">
        <v>0</v>
      </c>
      <c r="W1117" s="153">
        <f>V1117*K1117</f>
        <v>0</v>
      </c>
      <c r="X1117" s="153">
        <v>0</v>
      </c>
      <c r="Y1117" s="153">
        <f>X1117*K1117</f>
        <v>0</v>
      </c>
      <c r="Z1117" s="153">
        <v>0</v>
      </c>
      <c r="AA1117" s="154">
        <f>Z1117*K1117</f>
        <v>0</v>
      </c>
      <c r="AR1117" s="9" t="s">
        <v>337</v>
      </c>
      <c r="AT1117" s="9" t="s">
        <v>149</v>
      </c>
      <c r="AU1117" s="9" t="s">
        <v>90</v>
      </c>
      <c r="AY1117" s="9" t="s">
        <v>148</v>
      </c>
      <c r="BE1117" s="155">
        <f>IF(U1117="základní",N1117,0)</f>
        <v>0</v>
      </c>
      <c r="BF1117" s="155">
        <f>IF(U1117="snížená",N1117,0)</f>
        <v>0</v>
      </c>
      <c r="BG1117" s="155">
        <f>IF(U1117="zákl. přenesená",N1117,0)</f>
        <v>0</v>
      </c>
      <c r="BH1117" s="155">
        <f>IF(U1117="sníž. přenesená",N1117,0)</f>
        <v>0</v>
      </c>
      <c r="BI1117" s="155">
        <f>IF(U1117="nulová",N1117,0)</f>
        <v>0</v>
      </c>
      <c r="BJ1117" s="9" t="s">
        <v>83</v>
      </c>
      <c r="BK1117" s="155">
        <f>ROUND(L1117*K1117,2)</f>
        <v>0</v>
      </c>
      <c r="BL1117" s="9" t="s">
        <v>337</v>
      </c>
      <c r="BM1117" s="9" t="s">
        <v>1750</v>
      </c>
    </row>
    <row r="1118" spans="2:47" s="23" customFormat="1" ht="30" customHeight="1">
      <c r="B1118" s="24"/>
      <c r="C1118" s="25"/>
      <c r="D1118" s="25"/>
      <c r="E1118" s="25"/>
      <c r="F1118" s="294" t="s">
        <v>1751</v>
      </c>
      <c r="G1118" s="294"/>
      <c r="H1118" s="294"/>
      <c r="I1118" s="294"/>
      <c r="J1118" s="25"/>
      <c r="K1118" s="25"/>
      <c r="L1118" s="25"/>
      <c r="M1118" s="25"/>
      <c r="N1118" s="25"/>
      <c r="O1118" s="25"/>
      <c r="P1118" s="25"/>
      <c r="Q1118" s="25"/>
      <c r="R1118" s="26"/>
      <c r="T1118" s="196"/>
      <c r="U1118" s="25"/>
      <c r="V1118" s="25"/>
      <c r="W1118" s="25"/>
      <c r="X1118" s="25"/>
      <c r="Y1118" s="25"/>
      <c r="Z1118" s="25"/>
      <c r="AA1118" s="66"/>
      <c r="AT1118" s="9" t="s">
        <v>169</v>
      </c>
      <c r="AU1118" s="9" t="s">
        <v>90</v>
      </c>
    </row>
    <row r="1119" spans="2:65" s="23" customFormat="1" ht="31.5" customHeight="1">
      <c r="B1119" s="146"/>
      <c r="C1119" s="147" t="s">
        <v>1752</v>
      </c>
      <c r="D1119" s="147" t="s">
        <v>149</v>
      </c>
      <c r="E1119" s="148" t="s">
        <v>1753</v>
      </c>
      <c r="F1119" s="291" t="s">
        <v>1754</v>
      </c>
      <c r="G1119" s="291"/>
      <c r="H1119" s="291"/>
      <c r="I1119" s="291"/>
      <c r="J1119" s="149" t="s">
        <v>928</v>
      </c>
      <c r="K1119" s="150">
        <v>10</v>
      </c>
      <c r="L1119" s="292"/>
      <c r="M1119" s="292"/>
      <c r="N1119" s="292">
        <f>ROUND(L1119*K1119,2)</f>
        <v>0</v>
      </c>
      <c r="O1119" s="292"/>
      <c r="P1119" s="292"/>
      <c r="Q1119" s="292"/>
      <c r="R1119" s="151"/>
      <c r="T1119" s="152"/>
      <c r="U1119" s="34" t="s">
        <v>40</v>
      </c>
      <c r="V1119" s="153">
        <v>0</v>
      </c>
      <c r="W1119" s="153">
        <f>V1119*K1119</f>
        <v>0</v>
      </c>
      <c r="X1119" s="153">
        <v>0</v>
      </c>
      <c r="Y1119" s="153">
        <f>X1119*K1119</f>
        <v>0</v>
      </c>
      <c r="Z1119" s="153">
        <v>0</v>
      </c>
      <c r="AA1119" s="154">
        <f>Z1119*K1119</f>
        <v>0</v>
      </c>
      <c r="AR1119" s="9" t="s">
        <v>337</v>
      </c>
      <c r="AT1119" s="9" t="s">
        <v>149</v>
      </c>
      <c r="AU1119" s="9" t="s">
        <v>90</v>
      </c>
      <c r="AY1119" s="9" t="s">
        <v>148</v>
      </c>
      <c r="BE1119" s="155">
        <f>IF(U1119="základní",N1119,0)</f>
        <v>0</v>
      </c>
      <c r="BF1119" s="155">
        <f>IF(U1119="snížená",N1119,0)</f>
        <v>0</v>
      </c>
      <c r="BG1119" s="155">
        <f>IF(U1119="zákl. přenesená",N1119,0)</f>
        <v>0</v>
      </c>
      <c r="BH1119" s="155">
        <f>IF(U1119="sníž. přenesená",N1119,0)</f>
        <v>0</v>
      </c>
      <c r="BI1119" s="155">
        <f>IF(U1119="nulová",N1119,0)</f>
        <v>0</v>
      </c>
      <c r="BJ1119" s="9" t="s">
        <v>83</v>
      </c>
      <c r="BK1119" s="155">
        <f>ROUND(L1119*K1119,2)</f>
        <v>0</v>
      </c>
      <c r="BL1119" s="9" t="s">
        <v>337</v>
      </c>
      <c r="BM1119" s="9" t="s">
        <v>1755</v>
      </c>
    </row>
    <row r="1120" spans="2:47" s="23" customFormat="1" ht="30" customHeight="1">
      <c r="B1120" s="24"/>
      <c r="C1120" s="25"/>
      <c r="D1120" s="25"/>
      <c r="E1120" s="25"/>
      <c r="F1120" s="294" t="s">
        <v>1756</v>
      </c>
      <c r="G1120" s="294"/>
      <c r="H1120" s="294"/>
      <c r="I1120" s="294"/>
      <c r="J1120" s="25"/>
      <c r="K1120" s="25"/>
      <c r="L1120" s="25"/>
      <c r="M1120" s="25"/>
      <c r="N1120" s="25"/>
      <c r="O1120" s="25"/>
      <c r="P1120" s="25"/>
      <c r="Q1120" s="25"/>
      <c r="R1120" s="26"/>
      <c r="T1120" s="196"/>
      <c r="U1120" s="25"/>
      <c r="V1120" s="25"/>
      <c r="W1120" s="25"/>
      <c r="X1120" s="25"/>
      <c r="Y1120" s="25"/>
      <c r="Z1120" s="25"/>
      <c r="AA1120" s="66"/>
      <c r="AT1120" s="9" t="s">
        <v>169</v>
      </c>
      <c r="AU1120" s="9" t="s">
        <v>90</v>
      </c>
    </row>
    <row r="1121" spans="2:51" s="165" customFormat="1" ht="22.5" customHeight="1">
      <c r="B1121" s="166"/>
      <c r="C1121" s="167"/>
      <c r="D1121" s="167"/>
      <c r="E1121" s="168"/>
      <c r="F1121" s="296" t="s">
        <v>1757</v>
      </c>
      <c r="G1121" s="296"/>
      <c r="H1121" s="296"/>
      <c r="I1121" s="296"/>
      <c r="J1121" s="167"/>
      <c r="K1121" s="169">
        <v>10</v>
      </c>
      <c r="L1121" s="167"/>
      <c r="M1121" s="167"/>
      <c r="N1121" s="167"/>
      <c r="O1121" s="167"/>
      <c r="P1121" s="167"/>
      <c r="Q1121" s="167"/>
      <c r="R1121" s="170"/>
      <c r="T1121" s="171"/>
      <c r="U1121" s="167"/>
      <c r="V1121" s="167"/>
      <c r="W1121" s="167"/>
      <c r="X1121" s="167"/>
      <c r="Y1121" s="167"/>
      <c r="Z1121" s="167"/>
      <c r="AA1121" s="172"/>
      <c r="AT1121" s="173" t="s">
        <v>269</v>
      </c>
      <c r="AU1121" s="173" t="s">
        <v>90</v>
      </c>
      <c r="AV1121" s="165" t="s">
        <v>90</v>
      </c>
      <c r="AW1121" s="165" t="s">
        <v>32</v>
      </c>
      <c r="AX1121" s="165" t="s">
        <v>83</v>
      </c>
      <c r="AY1121" s="173" t="s">
        <v>148</v>
      </c>
    </row>
    <row r="1122" spans="2:65" s="23" customFormat="1" ht="31.5" customHeight="1">
      <c r="B1122" s="146"/>
      <c r="C1122" s="147" t="s">
        <v>1758</v>
      </c>
      <c r="D1122" s="147" t="s">
        <v>149</v>
      </c>
      <c r="E1122" s="148" t="s">
        <v>1759</v>
      </c>
      <c r="F1122" s="291" t="s">
        <v>1760</v>
      </c>
      <c r="G1122" s="291"/>
      <c r="H1122" s="291"/>
      <c r="I1122" s="291"/>
      <c r="J1122" s="149" t="s">
        <v>928</v>
      </c>
      <c r="K1122" s="150">
        <v>1</v>
      </c>
      <c r="L1122" s="292"/>
      <c r="M1122" s="292"/>
      <c r="N1122" s="292">
        <f>ROUND(L1122*K1122,2)</f>
        <v>0</v>
      </c>
      <c r="O1122" s="292"/>
      <c r="P1122" s="292"/>
      <c r="Q1122" s="292"/>
      <c r="R1122" s="151"/>
      <c r="T1122" s="152"/>
      <c r="U1122" s="34" t="s">
        <v>40</v>
      </c>
      <c r="V1122" s="153">
        <v>0</v>
      </c>
      <c r="W1122" s="153">
        <f>V1122*K1122</f>
        <v>0</v>
      </c>
      <c r="X1122" s="153">
        <v>0</v>
      </c>
      <c r="Y1122" s="153">
        <f>X1122*K1122</f>
        <v>0</v>
      </c>
      <c r="Z1122" s="153">
        <v>0</v>
      </c>
      <c r="AA1122" s="154">
        <f>Z1122*K1122</f>
        <v>0</v>
      </c>
      <c r="AR1122" s="9" t="s">
        <v>337</v>
      </c>
      <c r="AT1122" s="9" t="s">
        <v>149</v>
      </c>
      <c r="AU1122" s="9" t="s">
        <v>90</v>
      </c>
      <c r="AY1122" s="9" t="s">
        <v>148</v>
      </c>
      <c r="BE1122" s="155">
        <f>IF(U1122="základní",N1122,0)</f>
        <v>0</v>
      </c>
      <c r="BF1122" s="155">
        <f>IF(U1122="snížená",N1122,0)</f>
        <v>0</v>
      </c>
      <c r="BG1122" s="155">
        <f>IF(U1122="zákl. přenesená",N1122,0)</f>
        <v>0</v>
      </c>
      <c r="BH1122" s="155">
        <f>IF(U1122="sníž. přenesená",N1122,0)</f>
        <v>0</v>
      </c>
      <c r="BI1122" s="155">
        <f>IF(U1122="nulová",N1122,0)</f>
        <v>0</v>
      </c>
      <c r="BJ1122" s="9" t="s">
        <v>83</v>
      </c>
      <c r="BK1122" s="155">
        <f>ROUND(L1122*K1122,2)</f>
        <v>0</v>
      </c>
      <c r="BL1122" s="9" t="s">
        <v>337</v>
      </c>
      <c r="BM1122" s="9" t="s">
        <v>1761</v>
      </c>
    </row>
    <row r="1123" spans="2:47" s="23" customFormat="1" ht="30" customHeight="1">
      <c r="B1123" s="24"/>
      <c r="C1123" s="25"/>
      <c r="D1123" s="25"/>
      <c r="E1123" s="25"/>
      <c r="F1123" s="294" t="s">
        <v>1756</v>
      </c>
      <c r="G1123" s="294"/>
      <c r="H1123" s="294"/>
      <c r="I1123" s="294"/>
      <c r="J1123" s="25"/>
      <c r="K1123" s="25"/>
      <c r="L1123" s="25"/>
      <c r="M1123" s="25"/>
      <c r="N1123" s="25"/>
      <c r="O1123" s="25"/>
      <c r="P1123" s="25"/>
      <c r="Q1123" s="25"/>
      <c r="R1123" s="26"/>
      <c r="T1123" s="196"/>
      <c r="U1123" s="25"/>
      <c r="V1123" s="25"/>
      <c r="W1123" s="25"/>
      <c r="X1123" s="25"/>
      <c r="Y1123" s="25"/>
      <c r="Z1123" s="25"/>
      <c r="AA1123" s="66"/>
      <c r="AT1123" s="9" t="s">
        <v>169</v>
      </c>
      <c r="AU1123" s="9" t="s">
        <v>90</v>
      </c>
    </row>
    <row r="1124" spans="2:51" s="165" customFormat="1" ht="22.5" customHeight="1">
      <c r="B1124" s="166"/>
      <c r="C1124" s="167"/>
      <c r="D1124" s="167"/>
      <c r="E1124" s="168"/>
      <c r="F1124" s="296" t="s">
        <v>1762</v>
      </c>
      <c r="G1124" s="296"/>
      <c r="H1124" s="296"/>
      <c r="I1124" s="296"/>
      <c r="J1124" s="167"/>
      <c r="K1124" s="169">
        <v>1</v>
      </c>
      <c r="L1124" s="167"/>
      <c r="M1124" s="167"/>
      <c r="N1124" s="167"/>
      <c r="O1124" s="167"/>
      <c r="P1124" s="167"/>
      <c r="Q1124" s="167"/>
      <c r="R1124" s="170"/>
      <c r="T1124" s="171"/>
      <c r="U1124" s="167"/>
      <c r="V1124" s="167"/>
      <c r="W1124" s="167"/>
      <c r="X1124" s="167"/>
      <c r="Y1124" s="167"/>
      <c r="Z1124" s="167"/>
      <c r="AA1124" s="172"/>
      <c r="AT1124" s="173" t="s">
        <v>269</v>
      </c>
      <c r="AU1124" s="173" t="s">
        <v>90</v>
      </c>
      <c r="AV1124" s="165" t="s">
        <v>90</v>
      </c>
      <c r="AW1124" s="165" t="s">
        <v>32</v>
      </c>
      <c r="AX1124" s="165" t="s">
        <v>83</v>
      </c>
      <c r="AY1124" s="173" t="s">
        <v>148</v>
      </c>
    </row>
    <row r="1125" spans="2:65" s="23" customFormat="1" ht="36.75" customHeight="1">
      <c r="B1125" s="146"/>
      <c r="C1125" s="147" t="s">
        <v>1763</v>
      </c>
      <c r="D1125" s="147" t="s">
        <v>149</v>
      </c>
      <c r="E1125" s="148" t="s">
        <v>1764</v>
      </c>
      <c r="F1125" s="291" t="s">
        <v>1765</v>
      </c>
      <c r="G1125" s="291"/>
      <c r="H1125" s="291"/>
      <c r="I1125" s="291"/>
      <c r="J1125" s="149" t="s">
        <v>451</v>
      </c>
      <c r="K1125" s="150">
        <v>20.07</v>
      </c>
      <c r="L1125" s="292"/>
      <c r="M1125" s="292"/>
      <c r="N1125" s="292">
        <f>ROUND(L1125*K1125,2)</f>
        <v>0</v>
      </c>
      <c r="O1125" s="292"/>
      <c r="P1125" s="292"/>
      <c r="Q1125" s="292"/>
      <c r="R1125" s="151"/>
      <c r="T1125" s="152"/>
      <c r="U1125" s="34" t="s">
        <v>40</v>
      </c>
      <c r="V1125" s="153">
        <v>0.513</v>
      </c>
      <c r="W1125" s="153">
        <f>V1125*K1125</f>
        <v>10.295910000000001</v>
      </c>
      <c r="X1125" s="153">
        <v>0</v>
      </c>
      <c r="Y1125" s="153">
        <f>X1125*K1125</f>
        <v>0</v>
      </c>
      <c r="Z1125" s="153">
        <v>0.016</v>
      </c>
      <c r="AA1125" s="154">
        <f>Z1125*K1125</f>
        <v>0.32112</v>
      </c>
      <c r="AR1125" s="9" t="s">
        <v>337</v>
      </c>
      <c r="AT1125" s="9" t="s">
        <v>149</v>
      </c>
      <c r="AU1125" s="9" t="s">
        <v>90</v>
      </c>
      <c r="AY1125" s="9" t="s">
        <v>148</v>
      </c>
      <c r="BE1125" s="155">
        <f>IF(U1125="základní",N1125,0)</f>
        <v>0</v>
      </c>
      <c r="BF1125" s="155">
        <f>IF(U1125="snížená",N1125,0)</f>
        <v>0</v>
      </c>
      <c r="BG1125" s="155">
        <f>IF(U1125="zákl. přenesená",N1125,0)</f>
        <v>0</v>
      </c>
      <c r="BH1125" s="155">
        <f>IF(U1125="sníž. přenesená",N1125,0)</f>
        <v>0</v>
      </c>
      <c r="BI1125" s="155">
        <f>IF(U1125="nulová",N1125,0)</f>
        <v>0</v>
      </c>
      <c r="BJ1125" s="9" t="s">
        <v>83</v>
      </c>
      <c r="BK1125" s="155">
        <f>ROUND(L1125*K1125,2)</f>
        <v>0</v>
      </c>
      <c r="BL1125" s="9" t="s">
        <v>337</v>
      </c>
      <c r="BM1125" s="9" t="s">
        <v>1766</v>
      </c>
    </row>
    <row r="1126" spans="2:51" s="165" customFormat="1" ht="22.5" customHeight="1">
      <c r="B1126" s="166"/>
      <c r="C1126" s="167"/>
      <c r="D1126" s="167"/>
      <c r="E1126" s="168"/>
      <c r="F1126" s="300" t="s">
        <v>1738</v>
      </c>
      <c r="G1126" s="300"/>
      <c r="H1126" s="300"/>
      <c r="I1126" s="300"/>
      <c r="J1126" s="167"/>
      <c r="K1126" s="169">
        <v>9.77</v>
      </c>
      <c r="L1126" s="167"/>
      <c r="M1126" s="167"/>
      <c r="N1126" s="167"/>
      <c r="O1126" s="167"/>
      <c r="P1126" s="167"/>
      <c r="Q1126" s="167"/>
      <c r="R1126" s="170"/>
      <c r="T1126" s="171"/>
      <c r="U1126" s="167"/>
      <c r="V1126" s="167"/>
      <c r="W1126" s="167"/>
      <c r="X1126" s="167"/>
      <c r="Y1126" s="167"/>
      <c r="Z1126" s="167"/>
      <c r="AA1126" s="172"/>
      <c r="AT1126" s="173" t="s">
        <v>269</v>
      </c>
      <c r="AU1126" s="173" t="s">
        <v>90</v>
      </c>
      <c r="AV1126" s="165" t="s">
        <v>90</v>
      </c>
      <c r="AW1126" s="165" t="s">
        <v>32</v>
      </c>
      <c r="AX1126" s="165" t="s">
        <v>75</v>
      </c>
      <c r="AY1126" s="173" t="s">
        <v>148</v>
      </c>
    </row>
    <row r="1127" spans="2:51" s="165" customFormat="1" ht="22.5" customHeight="1">
      <c r="B1127" s="166"/>
      <c r="C1127" s="167"/>
      <c r="D1127" s="167"/>
      <c r="E1127" s="168"/>
      <c r="F1127" s="296" t="s">
        <v>1739</v>
      </c>
      <c r="G1127" s="296"/>
      <c r="H1127" s="296"/>
      <c r="I1127" s="296"/>
      <c r="J1127" s="167"/>
      <c r="K1127" s="169">
        <v>10.3</v>
      </c>
      <c r="L1127" s="167"/>
      <c r="M1127" s="167"/>
      <c r="N1127" s="167"/>
      <c r="O1127" s="167"/>
      <c r="P1127" s="167"/>
      <c r="Q1127" s="167"/>
      <c r="R1127" s="170"/>
      <c r="T1127" s="171"/>
      <c r="U1127" s="167"/>
      <c r="V1127" s="167"/>
      <c r="W1127" s="167"/>
      <c r="X1127" s="167"/>
      <c r="Y1127" s="167"/>
      <c r="Z1127" s="167"/>
      <c r="AA1127" s="172"/>
      <c r="AT1127" s="173" t="s">
        <v>269</v>
      </c>
      <c r="AU1127" s="173" t="s">
        <v>90</v>
      </c>
      <c r="AV1127" s="165" t="s">
        <v>90</v>
      </c>
      <c r="AW1127" s="165" t="s">
        <v>32</v>
      </c>
      <c r="AX1127" s="165" t="s">
        <v>75</v>
      </c>
      <c r="AY1127" s="173" t="s">
        <v>148</v>
      </c>
    </row>
    <row r="1128" spans="2:51" s="183" customFormat="1" ht="22.5" customHeight="1">
      <c r="B1128" s="184"/>
      <c r="C1128" s="185"/>
      <c r="D1128" s="185"/>
      <c r="E1128" s="186"/>
      <c r="F1128" s="299" t="s">
        <v>281</v>
      </c>
      <c r="G1128" s="299"/>
      <c r="H1128" s="299"/>
      <c r="I1128" s="299"/>
      <c r="J1128" s="185"/>
      <c r="K1128" s="187">
        <v>20.07</v>
      </c>
      <c r="L1128" s="185"/>
      <c r="M1128" s="185"/>
      <c r="N1128" s="185"/>
      <c r="O1128" s="185"/>
      <c r="P1128" s="185"/>
      <c r="Q1128" s="185"/>
      <c r="R1128" s="188"/>
      <c r="T1128" s="189"/>
      <c r="U1128" s="185"/>
      <c r="V1128" s="185"/>
      <c r="W1128" s="185"/>
      <c r="X1128" s="185"/>
      <c r="Y1128" s="185"/>
      <c r="Z1128" s="185"/>
      <c r="AA1128" s="190"/>
      <c r="AT1128" s="191" t="s">
        <v>269</v>
      </c>
      <c r="AU1128" s="191" t="s">
        <v>90</v>
      </c>
      <c r="AV1128" s="183" t="s">
        <v>147</v>
      </c>
      <c r="AW1128" s="183" t="s">
        <v>32</v>
      </c>
      <c r="AX1128" s="183" t="s">
        <v>83</v>
      </c>
      <c r="AY1128" s="191" t="s">
        <v>148</v>
      </c>
    </row>
    <row r="1129" spans="2:65" s="23" customFormat="1" ht="31.5" customHeight="1">
      <c r="B1129" s="146"/>
      <c r="C1129" s="147" t="s">
        <v>1767</v>
      </c>
      <c r="D1129" s="147" t="s">
        <v>149</v>
      </c>
      <c r="E1129" s="148" t="s">
        <v>1768</v>
      </c>
      <c r="F1129" s="291" t="s">
        <v>1769</v>
      </c>
      <c r="G1129" s="291"/>
      <c r="H1129" s="291"/>
      <c r="I1129" s="291"/>
      <c r="J1129" s="149" t="s">
        <v>1024</v>
      </c>
      <c r="K1129" s="150">
        <v>767.428</v>
      </c>
      <c r="L1129" s="292"/>
      <c r="M1129" s="292"/>
      <c r="N1129" s="292">
        <f>ROUND(L1129*K1129,2)</f>
        <v>0</v>
      </c>
      <c r="O1129" s="292"/>
      <c r="P1129" s="292"/>
      <c r="Q1129" s="292"/>
      <c r="R1129" s="151"/>
      <c r="T1129" s="152"/>
      <c r="U1129" s="34" t="s">
        <v>40</v>
      </c>
      <c r="V1129" s="153">
        <v>0</v>
      </c>
      <c r="W1129" s="153">
        <f>V1129*K1129</f>
        <v>0</v>
      </c>
      <c r="X1129" s="153">
        <v>0</v>
      </c>
      <c r="Y1129" s="153">
        <f>X1129*K1129</f>
        <v>0</v>
      </c>
      <c r="Z1129" s="153">
        <v>0</v>
      </c>
      <c r="AA1129" s="154">
        <f>Z1129*K1129</f>
        <v>0</v>
      </c>
      <c r="AR1129" s="9" t="s">
        <v>337</v>
      </c>
      <c r="AT1129" s="9" t="s">
        <v>149</v>
      </c>
      <c r="AU1129" s="9" t="s">
        <v>90</v>
      </c>
      <c r="AY1129" s="9" t="s">
        <v>148</v>
      </c>
      <c r="BE1129" s="155">
        <f>IF(U1129="základní",N1129,0)</f>
        <v>0</v>
      </c>
      <c r="BF1129" s="155">
        <f>IF(U1129="snížená",N1129,0)</f>
        <v>0</v>
      </c>
      <c r="BG1129" s="155">
        <f>IF(U1129="zákl. přenesená",N1129,0)</f>
        <v>0</v>
      </c>
      <c r="BH1129" s="155">
        <f>IF(U1129="sníž. přenesená",N1129,0)</f>
        <v>0</v>
      </c>
      <c r="BI1129" s="155">
        <f>IF(U1129="nulová",N1129,0)</f>
        <v>0</v>
      </c>
      <c r="BJ1129" s="9" t="s">
        <v>83</v>
      </c>
      <c r="BK1129" s="155">
        <f>ROUND(L1129*K1129,2)</f>
        <v>0</v>
      </c>
      <c r="BL1129" s="9" t="s">
        <v>337</v>
      </c>
      <c r="BM1129" s="9" t="s">
        <v>1770</v>
      </c>
    </row>
    <row r="1130" spans="2:63" s="134" customFormat="1" ht="29.25" customHeight="1">
      <c r="B1130" s="135"/>
      <c r="C1130" s="136"/>
      <c r="D1130" s="145" t="s">
        <v>242</v>
      </c>
      <c r="E1130" s="145"/>
      <c r="F1130" s="145"/>
      <c r="G1130" s="145"/>
      <c r="H1130" s="145"/>
      <c r="I1130" s="145"/>
      <c r="J1130" s="145"/>
      <c r="K1130" s="145"/>
      <c r="L1130" s="145"/>
      <c r="M1130" s="145"/>
      <c r="N1130" s="301">
        <f>BK1130</f>
        <v>0</v>
      </c>
      <c r="O1130" s="301"/>
      <c r="P1130" s="301"/>
      <c r="Q1130" s="301"/>
      <c r="R1130" s="138"/>
      <c r="T1130" s="139"/>
      <c r="U1130" s="136"/>
      <c r="V1130" s="136"/>
      <c r="W1130" s="140">
        <f>SUM(W1131:W1206)</f>
        <v>141.52722400000002</v>
      </c>
      <c r="X1130" s="136"/>
      <c r="Y1130" s="140">
        <f>SUM(Y1131:Y1206)</f>
        <v>3.91082645</v>
      </c>
      <c r="Z1130" s="136"/>
      <c r="AA1130" s="141">
        <f>SUM(AA1131:AA1206)</f>
        <v>0</v>
      </c>
      <c r="AR1130" s="142" t="s">
        <v>90</v>
      </c>
      <c r="AT1130" s="143" t="s">
        <v>74</v>
      </c>
      <c r="AU1130" s="143" t="s">
        <v>83</v>
      </c>
      <c r="AY1130" s="142" t="s">
        <v>148</v>
      </c>
      <c r="BK1130" s="144">
        <f>SUM(BK1131:BK1206)</f>
        <v>0</v>
      </c>
    </row>
    <row r="1131" spans="2:65" s="23" customFormat="1" ht="36.75" customHeight="1">
      <c r="B1131" s="146"/>
      <c r="C1131" s="147" t="s">
        <v>1771</v>
      </c>
      <c r="D1131" s="147" t="s">
        <v>149</v>
      </c>
      <c r="E1131" s="148" t="s">
        <v>1772</v>
      </c>
      <c r="F1131" s="291" t="s">
        <v>1773</v>
      </c>
      <c r="G1131" s="291"/>
      <c r="H1131" s="291"/>
      <c r="I1131" s="291"/>
      <c r="J1131" s="149" t="s">
        <v>451</v>
      </c>
      <c r="K1131" s="150">
        <v>28.2</v>
      </c>
      <c r="L1131" s="292"/>
      <c r="M1131" s="292"/>
      <c r="N1131" s="292">
        <f>ROUND(L1131*K1131,2)</f>
        <v>0</v>
      </c>
      <c r="O1131" s="292"/>
      <c r="P1131" s="292"/>
      <c r="Q1131" s="292"/>
      <c r="R1131" s="151"/>
      <c r="T1131" s="152"/>
      <c r="U1131" s="34" t="s">
        <v>40</v>
      </c>
      <c r="V1131" s="153">
        <v>0.5940000000000001</v>
      </c>
      <c r="W1131" s="153">
        <f>V1131*K1131</f>
        <v>16.7508</v>
      </c>
      <c r="X1131" s="153">
        <v>0.00147</v>
      </c>
      <c r="Y1131" s="153">
        <f>X1131*K1131</f>
        <v>0.041454</v>
      </c>
      <c r="Z1131" s="153">
        <v>0</v>
      </c>
      <c r="AA1131" s="154">
        <f>Z1131*K1131</f>
        <v>0</v>
      </c>
      <c r="AR1131" s="9" t="s">
        <v>337</v>
      </c>
      <c r="AT1131" s="9" t="s">
        <v>149</v>
      </c>
      <c r="AU1131" s="9" t="s">
        <v>90</v>
      </c>
      <c r="AY1131" s="9" t="s">
        <v>148</v>
      </c>
      <c r="BE1131" s="155">
        <f>IF(U1131="základní",N1131,0)</f>
        <v>0</v>
      </c>
      <c r="BF1131" s="155">
        <f>IF(U1131="snížená",N1131,0)</f>
        <v>0</v>
      </c>
      <c r="BG1131" s="155">
        <f>IF(U1131="zákl. přenesená",N1131,0)</f>
        <v>0</v>
      </c>
      <c r="BH1131" s="155">
        <f>IF(U1131="sníž. přenesená",N1131,0)</f>
        <v>0</v>
      </c>
      <c r="BI1131" s="155">
        <f>IF(U1131="nulová",N1131,0)</f>
        <v>0</v>
      </c>
      <c r="BJ1131" s="9" t="s">
        <v>83</v>
      </c>
      <c r="BK1131" s="155">
        <f>ROUND(L1131*K1131,2)</f>
        <v>0</v>
      </c>
      <c r="BL1131" s="9" t="s">
        <v>337</v>
      </c>
      <c r="BM1131" s="9" t="s">
        <v>1774</v>
      </c>
    </row>
    <row r="1132" spans="2:51" s="165" customFormat="1" ht="22.5" customHeight="1">
      <c r="B1132" s="166"/>
      <c r="C1132" s="167"/>
      <c r="D1132" s="167"/>
      <c r="E1132" s="168"/>
      <c r="F1132" s="300" t="s">
        <v>1775</v>
      </c>
      <c r="G1132" s="300"/>
      <c r="H1132" s="300"/>
      <c r="I1132" s="300"/>
      <c r="J1132" s="167"/>
      <c r="K1132" s="169">
        <v>14.25</v>
      </c>
      <c r="L1132" s="167"/>
      <c r="M1132" s="167"/>
      <c r="N1132" s="167"/>
      <c r="O1132" s="167"/>
      <c r="P1132" s="167"/>
      <c r="Q1132" s="167"/>
      <c r="R1132" s="170"/>
      <c r="T1132" s="171"/>
      <c r="U1132" s="167"/>
      <c r="V1132" s="167"/>
      <c r="W1132" s="167"/>
      <c r="X1132" s="167"/>
      <c r="Y1132" s="167"/>
      <c r="Z1132" s="167"/>
      <c r="AA1132" s="172"/>
      <c r="AT1132" s="173" t="s">
        <v>269</v>
      </c>
      <c r="AU1132" s="173" t="s">
        <v>90</v>
      </c>
      <c r="AV1132" s="165" t="s">
        <v>90</v>
      </c>
      <c r="AW1132" s="165" t="s">
        <v>32</v>
      </c>
      <c r="AX1132" s="165" t="s">
        <v>75</v>
      </c>
      <c r="AY1132" s="173" t="s">
        <v>148</v>
      </c>
    </row>
    <row r="1133" spans="2:51" s="165" customFormat="1" ht="22.5" customHeight="1">
      <c r="B1133" s="166"/>
      <c r="C1133" s="167"/>
      <c r="D1133" s="167"/>
      <c r="E1133" s="168"/>
      <c r="F1133" s="296" t="s">
        <v>1776</v>
      </c>
      <c r="G1133" s="296"/>
      <c r="H1133" s="296"/>
      <c r="I1133" s="296"/>
      <c r="J1133" s="167"/>
      <c r="K1133" s="169">
        <v>13.95</v>
      </c>
      <c r="L1133" s="167"/>
      <c r="M1133" s="167"/>
      <c r="N1133" s="167"/>
      <c r="O1133" s="167"/>
      <c r="P1133" s="167"/>
      <c r="Q1133" s="167"/>
      <c r="R1133" s="170"/>
      <c r="T1133" s="171"/>
      <c r="U1133" s="167"/>
      <c r="V1133" s="167"/>
      <c r="W1133" s="167"/>
      <c r="X1133" s="167"/>
      <c r="Y1133" s="167"/>
      <c r="Z1133" s="167"/>
      <c r="AA1133" s="172"/>
      <c r="AT1133" s="173" t="s">
        <v>269</v>
      </c>
      <c r="AU1133" s="173" t="s">
        <v>90</v>
      </c>
      <c r="AV1133" s="165" t="s">
        <v>90</v>
      </c>
      <c r="AW1133" s="165" t="s">
        <v>32</v>
      </c>
      <c r="AX1133" s="165" t="s">
        <v>75</v>
      </c>
      <c r="AY1133" s="173" t="s">
        <v>148</v>
      </c>
    </row>
    <row r="1134" spans="2:51" s="183" customFormat="1" ht="22.5" customHeight="1">
      <c r="B1134" s="184"/>
      <c r="C1134" s="185"/>
      <c r="D1134" s="185"/>
      <c r="E1134" s="186"/>
      <c r="F1134" s="299" t="s">
        <v>281</v>
      </c>
      <c r="G1134" s="299"/>
      <c r="H1134" s="299"/>
      <c r="I1134" s="299"/>
      <c r="J1134" s="185"/>
      <c r="K1134" s="187">
        <v>28.2</v>
      </c>
      <c r="L1134" s="185"/>
      <c r="M1134" s="185"/>
      <c r="N1134" s="185"/>
      <c r="O1134" s="185"/>
      <c r="P1134" s="185"/>
      <c r="Q1134" s="185"/>
      <c r="R1134" s="188"/>
      <c r="T1134" s="189"/>
      <c r="U1134" s="185"/>
      <c r="V1134" s="185"/>
      <c r="W1134" s="185"/>
      <c r="X1134" s="185"/>
      <c r="Y1134" s="185"/>
      <c r="Z1134" s="185"/>
      <c r="AA1134" s="190"/>
      <c r="AT1134" s="191" t="s">
        <v>269</v>
      </c>
      <c r="AU1134" s="191" t="s">
        <v>90</v>
      </c>
      <c r="AV1134" s="183" t="s">
        <v>147</v>
      </c>
      <c r="AW1134" s="183" t="s">
        <v>32</v>
      </c>
      <c r="AX1134" s="183" t="s">
        <v>83</v>
      </c>
      <c r="AY1134" s="191" t="s">
        <v>148</v>
      </c>
    </row>
    <row r="1135" spans="2:65" s="23" customFormat="1" ht="36" customHeight="1">
      <c r="B1135" s="146"/>
      <c r="C1135" s="147" t="s">
        <v>1777</v>
      </c>
      <c r="D1135" s="147" t="s">
        <v>149</v>
      </c>
      <c r="E1135" s="148" t="s">
        <v>1778</v>
      </c>
      <c r="F1135" s="291" t="s">
        <v>1779</v>
      </c>
      <c r="G1135" s="291"/>
      <c r="H1135" s="291"/>
      <c r="I1135" s="291"/>
      <c r="J1135" s="149" t="s">
        <v>451</v>
      </c>
      <c r="K1135" s="150">
        <v>28.2</v>
      </c>
      <c r="L1135" s="292"/>
      <c r="M1135" s="292"/>
      <c r="N1135" s="292">
        <f>ROUND(L1135*K1135,2)</f>
        <v>0</v>
      </c>
      <c r="O1135" s="292"/>
      <c r="P1135" s="292"/>
      <c r="Q1135" s="292"/>
      <c r="R1135" s="151"/>
      <c r="T1135" s="152"/>
      <c r="U1135" s="34" t="s">
        <v>40</v>
      </c>
      <c r="V1135" s="153">
        <v>0.276</v>
      </c>
      <c r="W1135" s="153">
        <f>V1135*K1135</f>
        <v>7.783200000000001</v>
      </c>
      <c r="X1135" s="153">
        <v>0.00098</v>
      </c>
      <c r="Y1135" s="153">
        <f>X1135*K1135</f>
        <v>0.027635999999999997</v>
      </c>
      <c r="Z1135" s="153">
        <v>0</v>
      </c>
      <c r="AA1135" s="154">
        <f>Z1135*K1135</f>
        <v>0</v>
      </c>
      <c r="AR1135" s="9" t="s">
        <v>337</v>
      </c>
      <c r="AT1135" s="9" t="s">
        <v>149</v>
      </c>
      <c r="AU1135" s="9" t="s">
        <v>90</v>
      </c>
      <c r="AY1135" s="9" t="s">
        <v>148</v>
      </c>
      <c r="BE1135" s="155">
        <f>IF(U1135="základní",N1135,0)</f>
        <v>0</v>
      </c>
      <c r="BF1135" s="155">
        <f>IF(U1135="snížená",N1135,0)</f>
        <v>0</v>
      </c>
      <c r="BG1135" s="155">
        <f>IF(U1135="zákl. přenesená",N1135,0)</f>
        <v>0</v>
      </c>
      <c r="BH1135" s="155">
        <f>IF(U1135="sníž. přenesená",N1135,0)</f>
        <v>0</v>
      </c>
      <c r="BI1135" s="155">
        <f>IF(U1135="nulová",N1135,0)</f>
        <v>0</v>
      </c>
      <c r="BJ1135" s="9" t="s">
        <v>83</v>
      </c>
      <c r="BK1135" s="155">
        <f>ROUND(L1135*K1135,2)</f>
        <v>0</v>
      </c>
      <c r="BL1135" s="9" t="s">
        <v>337</v>
      </c>
      <c r="BM1135" s="9" t="s">
        <v>1780</v>
      </c>
    </row>
    <row r="1136" spans="2:65" s="23" customFormat="1" ht="31.5" customHeight="1">
      <c r="B1136" s="146"/>
      <c r="C1136" s="147" t="s">
        <v>1781</v>
      </c>
      <c r="D1136" s="147" t="s">
        <v>149</v>
      </c>
      <c r="E1136" s="148" t="s">
        <v>1782</v>
      </c>
      <c r="F1136" s="291" t="s">
        <v>1783</v>
      </c>
      <c r="G1136" s="291"/>
      <c r="H1136" s="291"/>
      <c r="I1136" s="291"/>
      <c r="J1136" s="149" t="s">
        <v>451</v>
      </c>
      <c r="K1136" s="150">
        <v>61.43</v>
      </c>
      <c r="L1136" s="292"/>
      <c r="M1136" s="292"/>
      <c r="N1136" s="292">
        <f>ROUND(L1136*K1136,2)</f>
        <v>0</v>
      </c>
      <c r="O1136" s="292"/>
      <c r="P1136" s="292"/>
      <c r="Q1136" s="292"/>
      <c r="R1136" s="151"/>
      <c r="T1136" s="152"/>
      <c r="U1136" s="34" t="s">
        <v>40</v>
      </c>
      <c r="V1136" s="153">
        <v>0.20900000000000002</v>
      </c>
      <c r="W1136" s="153">
        <f>V1136*K1136</f>
        <v>12.838870000000002</v>
      </c>
      <c r="X1136" s="153">
        <v>0.00062</v>
      </c>
      <c r="Y1136" s="153">
        <f>X1136*K1136</f>
        <v>0.0380866</v>
      </c>
      <c r="Z1136" s="153">
        <v>0</v>
      </c>
      <c r="AA1136" s="154">
        <f>Z1136*K1136</f>
        <v>0</v>
      </c>
      <c r="AR1136" s="9" t="s">
        <v>337</v>
      </c>
      <c r="AT1136" s="9" t="s">
        <v>149</v>
      </c>
      <c r="AU1136" s="9" t="s">
        <v>90</v>
      </c>
      <c r="AY1136" s="9" t="s">
        <v>148</v>
      </c>
      <c r="BE1136" s="155">
        <f>IF(U1136="základní",N1136,0)</f>
        <v>0</v>
      </c>
      <c r="BF1136" s="155">
        <f>IF(U1136="snížená",N1136,0)</f>
        <v>0</v>
      </c>
      <c r="BG1136" s="155">
        <f>IF(U1136="zákl. přenesená",N1136,0)</f>
        <v>0</v>
      </c>
      <c r="BH1136" s="155">
        <f>IF(U1136="sníž. přenesená",N1136,0)</f>
        <v>0</v>
      </c>
      <c r="BI1136" s="155">
        <f>IF(U1136="nulová",N1136,0)</f>
        <v>0</v>
      </c>
      <c r="BJ1136" s="9" t="s">
        <v>83</v>
      </c>
      <c r="BK1136" s="155">
        <f>ROUND(L1136*K1136,2)</f>
        <v>0</v>
      </c>
      <c r="BL1136" s="9" t="s">
        <v>337</v>
      </c>
      <c r="BM1136" s="9" t="s">
        <v>1784</v>
      </c>
    </row>
    <row r="1137" spans="2:51" s="157" customFormat="1" ht="22.5" customHeight="1">
      <c r="B1137" s="158"/>
      <c r="C1137" s="159"/>
      <c r="D1137" s="159"/>
      <c r="E1137" s="160"/>
      <c r="F1137" s="295" t="s">
        <v>320</v>
      </c>
      <c r="G1137" s="295"/>
      <c r="H1137" s="295"/>
      <c r="I1137" s="295"/>
      <c r="J1137" s="159"/>
      <c r="K1137" s="160"/>
      <c r="L1137" s="159"/>
      <c r="M1137" s="159"/>
      <c r="N1137" s="159"/>
      <c r="O1137" s="159"/>
      <c r="P1137" s="159"/>
      <c r="Q1137" s="159"/>
      <c r="R1137" s="161"/>
      <c r="T1137" s="162"/>
      <c r="U1137" s="159"/>
      <c r="V1137" s="159"/>
      <c r="W1137" s="159"/>
      <c r="X1137" s="159"/>
      <c r="Y1137" s="159"/>
      <c r="Z1137" s="159"/>
      <c r="AA1137" s="163"/>
      <c r="AT1137" s="164" t="s">
        <v>269</v>
      </c>
      <c r="AU1137" s="164" t="s">
        <v>90</v>
      </c>
      <c r="AV1137" s="157" t="s">
        <v>83</v>
      </c>
      <c r="AW1137" s="157" t="s">
        <v>32</v>
      </c>
      <c r="AX1137" s="157" t="s">
        <v>75</v>
      </c>
      <c r="AY1137" s="164" t="s">
        <v>148</v>
      </c>
    </row>
    <row r="1138" spans="2:51" s="165" customFormat="1" ht="22.5" customHeight="1">
      <c r="B1138" s="166"/>
      <c r="C1138" s="167"/>
      <c r="D1138" s="167"/>
      <c r="E1138" s="168"/>
      <c r="F1138" s="296" t="s">
        <v>1785</v>
      </c>
      <c r="G1138" s="296"/>
      <c r="H1138" s="296"/>
      <c r="I1138" s="296"/>
      <c r="J1138" s="167"/>
      <c r="K1138" s="169">
        <v>5.88</v>
      </c>
      <c r="L1138" s="167"/>
      <c r="M1138" s="167"/>
      <c r="N1138" s="167"/>
      <c r="O1138" s="167"/>
      <c r="P1138" s="167"/>
      <c r="Q1138" s="167"/>
      <c r="R1138" s="170"/>
      <c r="T1138" s="171"/>
      <c r="U1138" s="167"/>
      <c r="V1138" s="167"/>
      <c r="W1138" s="167"/>
      <c r="X1138" s="167"/>
      <c r="Y1138" s="167"/>
      <c r="Z1138" s="167"/>
      <c r="AA1138" s="172"/>
      <c r="AT1138" s="173" t="s">
        <v>269</v>
      </c>
      <c r="AU1138" s="173" t="s">
        <v>90</v>
      </c>
      <c r="AV1138" s="165" t="s">
        <v>90</v>
      </c>
      <c r="AW1138" s="165" t="s">
        <v>32</v>
      </c>
      <c r="AX1138" s="165" t="s">
        <v>75</v>
      </c>
      <c r="AY1138" s="173" t="s">
        <v>148</v>
      </c>
    </row>
    <row r="1139" spans="2:51" s="165" customFormat="1" ht="22.5" customHeight="1">
      <c r="B1139" s="166"/>
      <c r="C1139" s="167"/>
      <c r="D1139" s="167"/>
      <c r="E1139" s="168"/>
      <c r="F1139" s="296" t="s">
        <v>1786</v>
      </c>
      <c r="G1139" s="296"/>
      <c r="H1139" s="296"/>
      <c r="I1139" s="296"/>
      <c r="J1139" s="167"/>
      <c r="K1139" s="169">
        <v>7.125</v>
      </c>
      <c r="L1139" s="167"/>
      <c r="M1139" s="167"/>
      <c r="N1139" s="167"/>
      <c r="O1139" s="167"/>
      <c r="P1139" s="167"/>
      <c r="Q1139" s="167"/>
      <c r="R1139" s="170"/>
      <c r="T1139" s="171"/>
      <c r="U1139" s="167"/>
      <c r="V1139" s="167"/>
      <c r="W1139" s="167"/>
      <c r="X1139" s="167"/>
      <c r="Y1139" s="167"/>
      <c r="Z1139" s="167"/>
      <c r="AA1139" s="172"/>
      <c r="AT1139" s="173" t="s">
        <v>269</v>
      </c>
      <c r="AU1139" s="173" t="s">
        <v>90</v>
      </c>
      <c r="AV1139" s="165" t="s">
        <v>90</v>
      </c>
      <c r="AW1139" s="165" t="s">
        <v>32</v>
      </c>
      <c r="AX1139" s="165" t="s">
        <v>75</v>
      </c>
      <c r="AY1139" s="173" t="s">
        <v>148</v>
      </c>
    </row>
    <row r="1140" spans="2:51" s="165" customFormat="1" ht="22.5" customHeight="1">
      <c r="B1140" s="166"/>
      <c r="C1140" s="167"/>
      <c r="D1140" s="167"/>
      <c r="E1140" s="168"/>
      <c r="F1140" s="296" t="s">
        <v>1787</v>
      </c>
      <c r="G1140" s="296"/>
      <c r="H1140" s="296"/>
      <c r="I1140" s="296"/>
      <c r="J1140" s="167"/>
      <c r="K1140" s="169">
        <v>14.8</v>
      </c>
      <c r="L1140" s="167"/>
      <c r="M1140" s="167"/>
      <c r="N1140" s="167"/>
      <c r="O1140" s="167"/>
      <c r="P1140" s="167"/>
      <c r="Q1140" s="167"/>
      <c r="R1140" s="170"/>
      <c r="T1140" s="171"/>
      <c r="U1140" s="167"/>
      <c r="V1140" s="167"/>
      <c r="W1140" s="167"/>
      <c r="X1140" s="167"/>
      <c r="Y1140" s="167"/>
      <c r="Z1140" s="167"/>
      <c r="AA1140" s="172"/>
      <c r="AT1140" s="173" t="s">
        <v>269</v>
      </c>
      <c r="AU1140" s="173" t="s">
        <v>90</v>
      </c>
      <c r="AV1140" s="165" t="s">
        <v>90</v>
      </c>
      <c r="AW1140" s="165" t="s">
        <v>32</v>
      </c>
      <c r="AX1140" s="165" t="s">
        <v>75</v>
      </c>
      <c r="AY1140" s="173" t="s">
        <v>148</v>
      </c>
    </row>
    <row r="1141" spans="2:51" s="165" customFormat="1" ht="22.5" customHeight="1">
      <c r="B1141" s="166"/>
      <c r="C1141" s="167"/>
      <c r="D1141" s="167"/>
      <c r="E1141" s="168"/>
      <c r="F1141" s="296" t="s">
        <v>1788</v>
      </c>
      <c r="G1141" s="296"/>
      <c r="H1141" s="296"/>
      <c r="I1141" s="296"/>
      <c r="J1141" s="167"/>
      <c r="K1141" s="169">
        <v>7.43</v>
      </c>
      <c r="L1141" s="167"/>
      <c r="M1141" s="167"/>
      <c r="N1141" s="167"/>
      <c r="O1141" s="167"/>
      <c r="P1141" s="167"/>
      <c r="Q1141" s="167"/>
      <c r="R1141" s="170"/>
      <c r="T1141" s="171"/>
      <c r="U1141" s="167"/>
      <c r="V1141" s="167"/>
      <c r="W1141" s="167"/>
      <c r="X1141" s="167"/>
      <c r="Y1141" s="167"/>
      <c r="Z1141" s="167"/>
      <c r="AA1141" s="172"/>
      <c r="AT1141" s="173" t="s">
        <v>269</v>
      </c>
      <c r="AU1141" s="173" t="s">
        <v>90</v>
      </c>
      <c r="AV1141" s="165" t="s">
        <v>90</v>
      </c>
      <c r="AW1141" s="165" t="s">
        <v>32</v>
      </c>
      <c r="AX1141" s="165" t="s">
        <v>75</v>
      </c>
      <c r="AY1141" s="173" t="s">
        <v>148</v>
      </c>
    </row>
    <row r="1142" spans="2:51" s="165" customFormat="1" ht="22.5" customHeight="1">
      <c r="B1142" s="166"/>
      <c r="C1142" s="167"/>
      <c r="D1142" s="167"/>
      <c r="E1142" s="168"/>
      <c r="F1142" s="296" t="s">
        <v>1789</v>
      </c>
      <c r="G1142" s="296"/>
      <c r="H1142" s="296"/>
      <c r="I1142" s="296"/>
      <c r="J1142" s="167"/>
      <c r="K1142" s="169">
        <v>8.69</v>
      </c>
      <c r="L1142" s="167"/>
      <c r="M1142" s="167"/>
      <c r="N1142" s="167"/>
      <c r="O1142" s="167"/>
      <c r="P1142" s="167"/>
      <c r="Q1142" s="167"/>
      <c r="R1142" s="170"/>
      <c r="T1142" s="171"/>
      <c r="U1142" s="167"/>
      <c r="V1142" s="167"/>
      <c r="W1142" s="167"/>
      <c r="X1142" s="167"/>
      <c r="Y1142" s="167"/>
      <c r="Z1142" s="167"/>
      <c r="AA1142" s="172"/>
      <c r="AT1142" s="173" t="s">
        <v>269</v>
      </c>
      <c r="AU1142" s="173" t="s">
        <v>90</v>
      </c>
      <c r="AV1142" s="165" t="s">
        <v>90</v>
      </c>
      <c r="AW1142" s="165" t="s">
        <v>32</v>
      </c>
      <c r="AX1142" s="165" t="s">
        <v>75</v>
      </c>
      <c r="AY1142" s="173" t="s">
        <v>148</v>
      </c>
    </row>
    <row r="1143" spans="2:51" s="165" customFormat="1" ht="22.5" customHeight="1">
      <c r="B1143" s="166"/>
      <c r="C1143" s="167"/>
      <c r="D1143" s="167"/>
      <c r="E1143" s="168"/>
      <c r="F1143" s="296" t="s">
        <v>1790</v>
      </c>
      <c r="G1143" s="296"/>
      <c r="H1143" s="296"/>
      <c r="I1143" s="296"/>
      <c r="J1143" s="167"/>
      <c r="K1143" s="169">
        <v>3.65</v>
      </c>
      <c r="L1143" s="167"/>
      <c r="M1143" s="167"/>
      <c r="N1143" s="167"/>
      <c r="O1143" s="167"/>
      <c r="P1143" s="167"/>
      <c r="Q1143" s="167"/>
      <c r="R1143" s="170"/>
      <c r="T1143" s="171"/>
      <c r="U1143" s="167"/>
      <c r="V1143" s="167"/>
      <c r="W1143" s="167"/>
      <c r="X1143" s="167"/>
      <c r="Y1143" s="167"/>
      <c r="Z1143" s="167"/>
      <c r="AA1143" s="172"/>
      <c r="AT1143" s="173" t="s">
        <v>269</v>
      </c>
      <c r="AU1143" s="173" t="s">
        <v>90</v>
      </c>
      <c r="AV1143" s="165" t="s">
        <v>90</v>
      </c>
      <c r="AW1143" s="165" t="s">
        <v>32</v>
      </c>
      <c r="AX1143" s="165" t="s">
        <v>75</v>
      </c>
      <c r="AY1143" s="173" t="s">
        <v>148</v>
      </c>
    </row>
    <row r="1144" spans="2:51" s="157" customFormat="1" ht="22.5" customHeight="1">
      <c r="B1144" s="158"/>
      <c r="C1144" s="159"/>
      <c r="D1144" s="159"/>
      <c r="E1144" s="160"/>
      <c r="F1144" s="298" t="s">
        <v>1791</v>
      </c>
      <c r="G1144" s="298"/>
      <c r="H1144" s="298"/>
      <c r="I1144" s="298"/>
      <c r="J1144" s="159"/>
      <c r="K1144" s="160"/>
      <c r="L1144" s="159"/>
      <c r="M1144" s="159"/>
      <c r="N1144" s="159"/>
      <c r="O1144" s="159"/>
      <c r="P1144" s="159"/>
      <c r="Q1144" s="159"/>
      <c r="R1144" s="161"/>
      <c r="T1144" s="162"/>
      <c r="U1144" s="159"/>
      <c r="V1144" s="159"/>
      <c r="W1144" s="159"/>
      <c r="X1144" s="159"/>
      <c r="Y1144" s="159"/>
      <c r="Z1144" s="159"/>
      <c r="AA1144" s="163"/>
      <c r="AT1144" s="164" t="s">
        <v>269</v>
      </c>
      <c r="AU1144" s="164" t="s">
        <v>90</v>
      </c>
      <c r="AV1144" s="157" t="s">
        <v>83</v>
      </c>
      <c r="AW1144" s="157" t="s">
        <v>32</v>
      </c>
      <c r="AX1144" s="157" t="s">
        <v>75</v>
      </c>
      <c r="AY1144" s="164" t="s">
        <v>148</v>
      </c>
    </row>
    <row r="1145" spans="2:51" s="165" customFormat="1" ht="22.5" customHeight="1">
      <c r="B1145" s="166"/>
      <c r="C1145" s="167"/>
      <c r="D1145" s="167"/>
      <c r="E1145" s="168"/>
      <c r="F1145" s="296" t="s">
        <v>1792</v>
      </c>
      <c r="G1145" s="296"/>
      <c r="H1145" s="296"/>
      <c r="I1145" s="296"/>
      <c r="J1145" s="167"/>
      <c r="K1145" s="169">
        <v>4.435</v>
      </c>
      <c r="L1145" s="167"/>
      <c r="M1145" s="167"/>
      <c r="N1145" s="167"/>
      <c r="O1145" s="167"/>
      <c r="P1145" s="167"/>
      <c r="Q1145" s="167"/>
      <c r="R1145" s="170"/>
      <c r="T1145" s="171"/>
      <c r="U1145" s="167"/>
      <c r="V1145" s="167"/>
      <c r="W1145" s="167"/>
      <c r="X1145" s="167"/>
      <c r="Y1145" s="167"/>
      <c r="Z1145" s="167"/>
      <c r="AA1145" s="172"/>
      <c r="AT1145" s="173" t="s">
        <v>269</v>
      </c>
      <c r="AU1145" s="173" t="s">
        <v>90</v>
      </c>
      <c r="AV1145" s="165" t="s">
        <v>90</v>
      </c>
      <c r="AW1145" s="165" t="s">
        <v>32</v>
      </c>
      <c r="AX1145" s="165" t="s">
        <v>75</v>
      </c>
      <c r="AY1145" s="173" t="s">
        <v>148</v>
      </c>
    </row>
    <row r="1146" spans="2:51" s="165" customFormat="1" ht="22.5" customHeight="1">
      <c r="B1146" s="166"/>
      <c r="C1146" s="167"/>
      <c r="D1146" s="167"/>
      <c r="E1146" s="168"/>
      <c r="F1146" s="296" t="s">
        <v>1793</v>
      </c>
      <c r="G1146" s="296"/>
      <c r="H1146" s="296"/>
      <c r="I1146" s="296"/>
      <c r="J1146" s="167"/>
      <c r="K1146" s="169">
        <v>4.955</v>
      </c>
      <c r="L1146" s="167"/>
      <c r="M1146" s="167"/>
      <c r="N1146" s="167"/>
      <c r="O1146" s="167"/>
      <c r="P1146" s="167"/>
      <c r="Q1146" s="167"/>
      <c r="R1146" s="170"/>
      <c r="T1146" s="171"/>
      <c r="U1146" s="167"/>
      <c r="V1146" s="167"/>
      <c r="W1146" s="167"/>
      <c r="X1146" s="167"/>
      <c r="Y1146" s="167"/>
      <c r="Z1146" s="167"/>
      <c r="AA1146" s="172"/>
      <c r="AT1146" s="173" t="s">
        <v>269</v>
      </c>
      <c r="AU1146" s="173" t="s">
        <v>90</v>
      </c>
      <c r="AV1146" s="165" t="s">
        <v>90</v>
      </c>
      <c r="AW1146" s="165" t="s">
        <v>32</v>
      </c>
      <c r="AX1146" s="165" t="s">
        <v>75</v>
      </c>
      <c r="AY1146" s="173" t="s">
        <v>148</v>
      </c>
    </row>
    <row r="1147" spans="2:51" s="165" customFormat="1" ht="22.5" customHeight="1">
      <c r="B1147" s="166"/>
      <c r="C1147" s="167"/>
      <c r="D1147" s="167"/>
      <c r="E1147" s="168"/>
      <c r="F1147" s="296" t="s">
        <v>1794</v>
      </c>
      <c r="G1147" s="296"/>
      <c r="H1147" s="296"/>
      <c r="I1147" s="296"/>
      <c r="J1147" s="167"/>
      <c r="K1147" s="169">
        <v>4.465</v>
      </c>
      <c r="L1147" s="167"/>
      <c r="M1147" s="167"/>
      <c r="N1147" s="167"/>
      <c r="O1147" s="167"/>
      <c r="P1147" s="167"/>
      <c r="Q1147" s="167"/>
      <c r="R1147" s="170"/>
      <c r="T1147" s="171"/>
      <c r="U1147" s="167"/>
      <c r="V1147" s="167"/>
      <c r="W1147" s="167"/>
      <c r="X1147" s="167"/>
      <c r="Y1147" s="167"/>
      <c r="Z1147" s="167"/>
      <c r="AA1147" s="172"/>
      <c r="AT1147" s="173" t="s">
        <v>269</v>
      </c>
      <c r="AU1147" s="173" t="s">
        <v>90</v>
      </c>
      <c r="AV1147" s="165" t="s">
        <v>90</v>
      </c>
      <c r="AW1147" s="165" t="s">
        <v>32</v>
      </c>
      <c r="AX1147" s="165" t="s">
        <v>75</v>
      </c>
      <c r="AY1147" s="173" t="s">
        <v>148</v>
      </c>
    </row>
    <row r="1148" spans="2:51" s="183" customFormat="1" ht="22.5" customHeight="1">
      <c r="B1148" s="184"/>
      <c r="C1148" s="185"/>
      <c r="D1148" s="185"/>
      <c r="E1148" s="186"/>
      <c r="F1148" s="299" t="s">
        <v>281</v>
      </c>
      <c r="G1148" s="299"/>
      <c r="H1148" s="299"/>
      <c r="I1148" s="299"/>
      <c r="J1148" s="185"/>
      <c r="K1148" s="187">
        <v>61.43</v>
      </c>
      <c r="L1148" s="185"/>
      <c r="M1148" s="185"/>
      <c r="N1148" s="185"/>
      <c r="O1148" s="185"/>
      <c r="P1148" s="185"/>
      <c r="Q1148" s="185"/>
      <c r="R1148" s="188"/>
      <c r="T1148" s="189"/>
      <c r="U1148" s="185"/>
      <c r="V1148" s="185"/>
      <c r="W1148" s="185"/>
      <c r="X1148" s="185"/>
      <c r="Y1148" s="185"/>
      <c r="Z1148" s="185"/>
      <c r="AA1148" s="190"/>
      <c r="AT1148" s="191" t="s">
        <v>269</v>
      </c>
      <c r="AU1148" s="191" t="s">
        <v>90</v>
      </c>
      <c r="AV1148" s="183" t="s">
        <v>147</v>
      </c>
      <c r="AW1148" s="183" t="s">
        <v>32</v>
      </c>
      <c r="AX1148" s="183" t="s">
        <v>83</v>
      </c>
      <c r="AY1148" s="191" t="s">
        <v>148</v>
      </c>
    </row>
    <row r="1149" spans="2:65" s="23" customFormat="1" ht="44.25" customHeight="1">
      <c r="B1149" s="146"/>
      <c r="C1149" s="147" t="s">
        <v>1795</v>
      </c>
      <c r="D1149" s="147" t="s">
        <v>149</v>
      </c>
      <c r="E1149" s="148" t="s">
        <v>1796</v>
      </c>
      <c r="F1149" s="291" t="s">
        <v>1797</v>
      </c>
      <c r="G1149" s="291"/>
      <c r="H1149" s="291"/>
      <c r="I1149" s="291"/>
      <c r="J1149" s="149" t="s">
        <v>451</v>
      </c>
      <c r="K1149" s="150">
        <v>15</v>
      </c>
      <c r="L1149" s="292"/>
      <c r="M1149" s="292"/>
      <c r="N1149" s="292">
        <f>ROUND(L1149*K1149,2)</f>
        <v>0</v>
      </c>
      <c r="O1149" s="292"/>
      <c r="P1149" s="292"/>
      <c r="Q1149" s="292"/>
      <c r="R1149" s="151"/>
      <c r="T1149" s="152"/>
      <c r="U1149" s="34" t="s">
        <v>40</v>
      </c>
      <c r="V1149" s="153">
        <v>0.7140000000000001</v>
      </c>
      <c r="W1149" s="153">
        <f>V1149*K1149</f>
        <v>10.71</v>
      </c>
      <c r="X1149" s="153">
        <v>0.00062</v>
      </c>
      <c r="Y1149" s="153">
        <f>X1149*K1149</f>
        <v>0.0093</v>
      </c>
      <c r="Z1149" s="153">
        <v>0</v>
      </c>
      <c r="AA1149" s="154">
        <f>Z1149*K1149</f>
        <v>0</v>
      </c>
      <c r="AR1149" s="9" t="s">
        <v>337</v>
      </c>
      <c r="AT1149" s="9" t="s">
        <v>149</v>
      </c>
      <c r="AU1149" s="9" t="s">
        <v>90</v>
      </c>
      <c r="AY1149" s="9" t="s">
        <v>148</v>
      </c>
      <c r="BE1149" s="155">
        <f>IF(U1149="základní",N1149,0)</f>
        <v>0</v>
      </c>
      <c r="BF1149" s="155">
        <f>IF(U1149="snížená",N1149,0)</f>
        <v>0</v>
      </c>
      <c r="BG1149" s="155">
        <f>IF(U1149="zákl. přenesená",N1149,0)</f>
        <v>0</v>
      </c>
      <c r="BH1149" s="155">
        <f>IF(U1149="sníž. přenesená",N1149,0)</f>
        <v>0</v>
      </c>
      <c r="BI1149" s="155">
        <f>IF(U1149="nulová",N1149,0)</f>
        <v>0</v>
      </c>
      <c r="BJ1149" s="9" t="s">
        <v>83</v>
      </c>
      <c r="BK1149" s="155">
        <f>ROUND(L1149*K1149,2)</f>
        <v>0</v>
      </c>
      <c r="BL1149" s="9" t="s">
        <v>337</v>
      </c>
      <c r="BM1149" s="9" t="s">
        <v>1798</v>
      </c>
    </row>
    <row r="1150" spans="2:51" s="165" customFormat="1" ht="22.5" customHeight="1">
      <c r="B1150" s="166"/>
      <c r="C1150" s="167"/>
      <c r="D1150" s="167"/>
      <c r="E1150" s="168"/>
      <c r="F1150" s="300" t="s">
        <v>1799</v>
      </c>
      <c r="G1150" s="300"/>
      <c r="H1150" s="300"/>
      <c r="I1150" s="300"/>
      <c r="J1150" s="167"/>
      <c r="K1150" s="169">
        <v>10</v>
      </c>
      <c r="L1150" s="167"/>
      <c r="M1150" s="167"/>
      <c r="N1150" s="167"/>
      <c r="O1150" s="167"/>
      <c r="P1150" s="167"/>
      <c r="Q1150" s="167"/>
      <c r="R1150" s="170"/>
      <c r="T1150" s="171"/>
      <c r="U1150" s="167"/>
      <c r="V1150" s="167"/>
      <c r="W1150" s="167"/>
      <c r="X1150" s="167"/>
      <c r="Y1150" s="167"/>
      <c r="Z1150" s="167"/>
      <c r="AA1150" s="172"/>
      <c r="AT1150" s="173" t="s">
        <v>269</v>
      </c>
      <c r="AU1150" s="173" t="s">
        <v>90</v>
      </c>
      <c r="AV1150" s="165" t="s">
        <v>90</v>
      </c>
      <c r="AW1150" s="165" t="s">
        <v>32</v>
      </c>
      <c r="AX1150" s="165" t="s">
        <v>75</v>
      </c>
      <c r="AY1150" s="173" t="s">
        <v>148</v>
      </c>
    </row>
    <row r="1151" spans="2:51" s="165" customFormat="1" ht="22.5" customHeight="1">
      <c r="B1151" s="166"/>
      <c r="C1151" s="167"/>
      <c r="D1151" s="167"/>
      <c r="E1151" s="168"/>
      <c r="F1151" s="296" t="s">
        <v>1800</v>
      </c>
      <c r="G1151" s="296"/>
      <c r="H1151" s="296"/>
      <c r="I1151" s="296"/>
      <c r="J1151" s="167"/>
      <c r="K1151" s="169">
        <v>5</v>
      </c>
      <c r="L1151" s="167"/>
      <c r="M1151" s="167"/>
      <c r="N1151" s="167"/>
      <c r="O1151" s="167"/>
      <c r="P1151" s="167"/>
      <c r="Q1151" s="167"/>
      <c r="R1151" s="170"/>
      <c r="T1151" s="171"/>
      <c r="U1151" s="167"/>
      <c r="V1151" s="167"/>
      <c r="W1151" s="167"/>
      <c r="X1151" s="167"/>
      <c r="Y1151" s="167"/>
      <c r="Z1151" s="167"/>
      <c r="AA1151" s="172"/>
      <c r="AT1151" s="173" t="s">
        <v>269</v>
      </c>
      <c r="AU1151" s="173" t="s">
        <v>90</v>
      </c>
      <c r="AV1151" s="165" t="s">
        <v>90</v>
      </c>
      <c r="AW1151" s="165" t="s">
        <v>32</v>
      </c>
      <c r="AX1151" s="165" t="s">
        <v>75</v>
      </c>
      <c r="AY1151" s="173" t="s">
        <v>148</v>
      </c>
    </row>
    <row r="1152" spans="2:51" s="183" customFormat="1" ht="22.5" customHeight="1">
      <c r="B1152" s="184"/>
      <c r="C1152" s="185"/>
      <c r="D1152" s="185"/>
      <c r="E1152" s="186"/>
      <c r="F1152" s="299" t="s">
        <v>281</v>
      </c>
      <c r="G1152" s="299"/>
      <c r="H1152" s="299"/>
      <c r="I1152" s="299"/>
      <c r="J1152" s="185"/>
      <c r="K1152" s="187">
        <v>15</v>
      </c>
      <c r="L1152" s="185"/>
      <c r="M1152" s="185"/>
      <c r="N1152" s="185"/>
      <c r="O1152" s="185"/>
      <c r="P1152" s="185"/>
      <c r="Q1152" s="185"/>
      <c r="R1152" s="188"/>
      <c r="T1152" s="189"/>
      <c r="U1152" s="185"/>
      <c r="V1152" s="185"/>
      <c r="W1152" s="185"/>
      <c r="X1152" s="185"/>
      <c r="Y1152" s="185"/>
      <c r="Z1152" s="185"/>
      <c r="AA1152" s="190"/>
      <c r="AT1152" s="191" t="s">
        <v>269</v>
      </c>
      <c r="AU1152" s="191" t="s">
        <v>90</v>
      </c>
      <c r="AV1152" s="183" t="s">
        <v>147</v>
      </c>
      <c r="AW1152" s="183" t="s">
        <v>32</v>
      </c>
      <c r="AX1152" s="183" t="s">
        <v>83</v>
      </c>
      <c r="AY1152" s="191" t="s">
        <v>148</v>
      </c>
    </row>
    <row r="1153" spans="2:65" s="23" customFormat="1" ht="31.5" customHeight="1">
      <c r="B1153" s="146"/>
      <c r="C1153" s="147" t="s">
        <v>1801</v>
      </c>
      <c r="D1153" s="147" t="s">
        <v>149</v>
      </c>
      <c r="E1153" s="148" t="s">
        <v>1802</v>
      </c>
      <c r="F1153" s="291" t="s">
        <v>1803</v>
      </c>
      <c r="G1153" s="291"/>
      <c r="H1153" s="291"/>
      <c r="I1153" s="291"/>
      <c r="J1153" s="149" t="s">
        <v>172</v>
      </c>
      <c r="K1153" s="150">
        <v>63.853</v>
      </c>
      <c r="L1153" s="292"/>
      <c r="M1153" s="292"/>
      <c r="N1153" s="292">
        <f>ROUND(L1153*K1153,2)</f>
        <v>0</v>
      </c>
      <c r="O1153" s="292"/>
      <c r="P1153" s="292"/>
      <c r="Q1153" s="292"/>
      <c r="R1153" s="151"/>
      <c r="T1153" s="152"/>
      <c r="U1153" s="34" t="s">
        <v>40</v>
      </c>
      <c r="V1153" s="153">
        <v>1.194</v>
      </c>
      <c r="W1153" s="153">
        <f>V1153*K1153</f>
        <v>76.240482</v>
      </c>
      <c r="X1153" s="153">
        <v>0.03775</v>
      </c>
      <c r="Y1153" s="153">
        <f>X1153*K1153</f>
        <v>2.41045075</v>
      </c>
      <c r="Z1153" s="153">
        <v>0</v>
      </c>
      <c r="AA1153" s="154">
        <f>Z1153*K1153</f>
        <v>0</v>
      </c>
      <c r="AR1153" s="9" t="s">
        <v>337</v>
      </c>
      <c r="AT1153" s="9" t="s">
        <v>149</v>
      </c>
      <c r="AU1153" s="9" t="s">
        <v>90</v>
      </c>
      <c r="AY1153" s="9" t="s">
        <v>148</v>
      </c>
      <c r="BE1153" s="155">
        <f>IF(U1153="základní",N1153,0)</f>
        <v>0</v>
      </c>
      <c r="BF1153" s="155">
        <f>IF(U1153="snížená",N1153,0)</f>
        <v>0</v>
      </c>
      <c r="BG1153" s="155">
        <f>IF(U1153="zákl. přenesená",N1153,0)</f>
        <v>0</v>
      </c>
      <c r="BH1153" s="155">
        <f>IF(U1153="sníž. přenesená",N1153,0)</f>
        <v>0</v>
      </c>
      <c r="BI1153" s="155">
        <f>IF(U1153="nulová",N1153,0)</f>
        <v>0</v>
      </c>
      <c r="BJ1153" s="9" t="s">
        <v>83</v>
      </c>
      <c r="BK1153" s="155">
        <f>ROUND(L1153*K1153,2)</f>
        <v>0</v>
      </c>
      <c r="BL1153" s="9" t="s">
        <v>337</v>
      </c>
      <c r="BM1153" s="9" t="s">
        <v>1804</v>
      </c>
    </row>
    <row r="1154" spans="2:51" s="157" customFormat="1" ht="22.5" customHeight="1">
      <c r="B1154" s="158"/>
      <c r="C1154" s="159"/>
      <c r="D1154" s="159"/>
      <c r="E1154" s="160"/>
      <c r="F1154" s="295" t="s">
        <v>320</v>
      </c>
      <c r="G1154" s="295"/>
      <c r="H1154" s="295"/>
      <c r="I1154" s="295"/>
      <c r="J1154" s="159"/>
      <c r="K1154" s="160"/>
      <c r="L1154" s="159"/>
      <c r="M1154" s="159"/>
      <c r="N1154" s="159"/>
      <c r="O1154" s="159"/>
      <c r="P1154" s="159"/>
      <c r="Q1154" s="159"/>
      <c r="R1154" s="161"/>
      <c r="T1154" s="162"/>
      <c r="U1154" s="159"/>
      <c r="V1154" s="159"/>
      <c r="W1154" s="159"/>
      <c r="X1154" s="159"/>
      <c r="Y1154" s="159"/>
      <c r="Z1154" s="159"/>
      <c r="AA1154" s="163"/>
      <c r="AT1154" s="164" t="s">
        <v>269</v>
      </c>
      <c r="AU1154" s="164" t="s">
        <v>90</v>
      </c>
      <c r="AV1154" s="157" t="s">
        <v>83</v>
      </c>
      <c r="AW1154" s="157" t="s">
        <v>32</v>
      </c>
      <c r="AX1154" s="157" t="s">
        <v>75</v>
      </c>
      <c r="AY1154" s="164" t="s">
        <v>148</v>
      </c>
    </row>
    <row r="1155" spans="2:51" s="165" customFormat="1" ht="22.5" customHeight="1">
      <c r="B1155" s="166"/>
      <c r="C1155" s="167"/>
      <c r="D1155" s="167"/>
      <c r="E1155" s="168"/>
      <c r="F1155" s="296" t="s">
        <v>1071</v>
      </c>
      <c r="G1155" s="296"/>
      <c r="H1155" s="296"/>
      <c r="I1155" s="296"/>
      <c r="J1155" s="167"/>
      <c r="K1155" s="169">
        <v>4.8</v>
      </c>
      <c r="L1155" s="167"/>
      <c r="M1155" s="167"/>
      <c r="N1155" s="167"/>
      <c r="O1155" s="167"/>
      <c r="P1155" s="167"/>
      <c r="Q1155" s="167"/>
      <c r="R1155" s="170"/>
      <c r="T1155" s="171"/>
      <c r="U1155" s="167"/>
      <c r="V1155" s="167"/>
      <c r="W1155" s="167"/>
      <c r="X1155" s="167"/>
      <c r="Y1155" s="167"/>
      <c r="Z1155" s="167"/>
      <c r="AA1155" s="172"/>
      <c r="AT1155" s="173" t="s">
        <v>269</v>
      </c>
      <c r="AU1155" s="173" t="s">
        <v>90</v>
      </c>
      <c r="AV1155" s="165" t="s">
        <v>90</v>
      </c>
      <c r="AW1155" s="165" t="s">
        <v>32</v>
      </c>
      <c r="AX1155" s="165" t="s">
        <v>75</v>
      </c>
      <c r="AY1155" s="173" t="s">
        <v>148</v>
      </c>
    </row>
    <row r="1156" spans="2:51" s="165" customFormat="1" ht="22.5" customHeight="1">
      <c r="B1156" s="166"/>
      <c r="C1156" s="167"/>
      <c r="D1156" s="167"/>
      <c r="E1156" s="168"/>
      <c r="F1156" s="296" t="s">
        <v>1072</v>
      </c>
      <c r="G1156" s="296"/>
      <c r="H1156" s="296"/>
      <c r="I1156" s="296"/>
      <c r="J1156" s="167"/>
      <c r="K1156" s="169">
        <v>5.4</v>
      </c>
      <c r="L1156" s="167"/>
      <c r="M1156" s="167"/>
      <c r="N1156" s="167"/>
      <c r="O1156" s="167"/>
      <c r="P1156" s="167"/>
      <c r="Q1156" s="167"/>
      <c r="R1156" s="170"/>
      <c r="T1156" s="171"/>
      <c r="U1156" s="167"/>
      <c r="V1156" s="167"/>
      <c r="W1156" s="167"/>
      <c r="X1156" s="167"/>
      <c r="Y1156" s="167"/>
      <c r="Z1156" s="167"/>
      <c r="AA1156" s="172"/>
      <c r="AT1156" s="173" t="s">
        <v>269</v>
      </c>
      <c r="AU1156" s="173" t="s">
        <v>90</v>
      </c>
      <c r="AV1156" s="165" t="s">
        <v>90</v>
      </c>
      <c r="AW1156" s="165" t="s">
        <v>32</v>
      </c>
      <c r="AX1156" s="165" t="s">
        <v>75</v>
      </c>
      <c r="AY1156" s="173" t="s">
        <v>148</v>
      </c>
    </row>
    <row r="1157" spans="2:51" s="165" customFormat="1" ht="22.5" customHeight="1">
      <c r="B1157" s="166"/>
      <c r="C1157" s="167"/>
      <c r="D1157" s="167"/>
      <c r="E1157" s="168"/>
      <c r="F1157" s="296" t="s">
        <v>1074</v>
      </c>
      <c r="G1157" s="296"/>
      <c r="H1157" s="296"/>
      <c r="I1157" s="296"/>
      <c r="J1157" s="167"/>
      <c r="K1157" s="169">
        <v>9</v>
      </c>
      <c r="L1157" s="167"/>
      <c r="M1157" s="167"/>
      <c r="N1157" s="167"/>
      <c r="O1157" s="167"/>
      <c r="P1157" s="167"/>
      <c r="Q1157" s="167"/>
      <c r="R1157" s="170"/>
      <c r="T1157" s="171"/>
      <c r="U1157" s="167"/>
      <c r="V1157" s="167"/>
      <c r="W1157" s="167"/>
      <c r="X1157" s="167"/>
      <c r="Y1157" s="167"/>
      <c r="Z1157" s="167"/>
      <c r="AA1157" s="172"/>
      <c r="AT1157" s="173" t="s">
        <v>269</v>
      </c>
      <c r="AU1157" s="173" t="s">
        <v>90</v>
      </c>
      <c r="AV1157" s="165" t="s">
        <v>90</v>
      </c>
      <c r="AW1157" s="165" t="s">
        <v>32</v>
      </c>
      <c r="AX1157" s="165" t="s">
        <v>75</v>
      </c>
      <c r="AY1157" s="173" t="s">
        <v>148</v>
      </c>
    </row>
    <row r="1158" spans="2:51" s="165" customFormat="1" ht="22.5" customHeight="1">
      <c r="B1158" s="166"/>
      <c r="C1158" s="167"/>
      <c r="D1158" s="167"/>
      <c r="E1158" s="168"/>
      <c r="F1158" s="296" t="s">
        <v>1076</v>
      </c>
      <c r="G1158" s="296"/>
      <c r="H1158" s="296"/>
      <c r="I1158" s="296"/>
      <c r="J1158" s="167"/>
      <c r="K1158" s="169">
        <v>2.3</v>
      </c>
      <c r="L1158" s="167"/>
      <c r="M1158" s="167"/>
      <c r="N1158" s="167"/>
      <c r="O1158" s="167"/>
      <c r="P1158" s="167"/>
      <c r="Q1158" s="167"/>
      <c r="R1158" s="170"/>
      <c r="T1158" s="171"/>
      <c r="U1158" s="167"/>
      <c r="V1158" s="167"/>
      <c r="W1158" s="167"/>
      <c r="X1158" s="167"/>
      <c r="Y1158" s="167"/>
      <c r="Z1158" s="167"/>
      <c r="AA1158" s="172"/>
      <c r="AT1158" s="173" t="s">
        <v>269</v>
      </c>
      <c r="AU1158" s="173" t="s">
        <v>90</v>
      </c>
      <c r="AV1158" s="165" t="s">
        <v>90</v>
      </c>
      <c r="AW1158" s="165" t="s">
        <v>32</v>
      </c>
      <c r="AX1158" s="165" t="s">
        <v>75</v>
      </c>
      <c r="AY1158" s="173" t="s">
        <v>148</v>
      </c>
    </row>
    <row r="1159" spans="2:51" s="165" customFormat="1" ht="22.5" customHeight="1">
      <c r="B1159" s="166"/>
      <c r="C1159" s="167"/>
      <c r="D1159" s="167"/>
      <c r="E1159" s="168"/>
      <c r="F1159" s="296" t="s">
        <v>1077</v>
      </c>
      <c r="G1159" s="296"/>
      <c r="H1159" s="296"/>
      <c r="I1159" s="296"/>
      <c r="J1159" s="167"/>
      <c r="K1159" s="169">
        <v>6.4</v>
      </c>
      <c r="L1159" s="167"/>
      <c r="M1159" s="167"/>
      <c r="N1159" s="167"/>
      <c r="O1159" s="167"/>
      <c r="P1159" s="167"/>
      <c r="Q1159" s="167"/>
      <c r="R1159" s="170"/>
      <c r="T1159" s="171"/>
      <c r="U1159" s="167"/>
      <c r="V1159" s="167"/>
      <c r="W1159" s="167"/>
      <c r="X1159" s="167"/>
      <c r="Y1159" s="167"/>
      <c r="Z1159" s="167"/>
      <c r="AA1159" s="172"/>
      <c r="AT1159" s="173" t="s">
        <v>269</v>
      </c>
      <c r="AU1159" s="173" t="s">
        <v>90</v>
      </c>
      <c r="AV1159" s="165" t="s">
        <v>90</v>
      </c>
      <c r="AW1159" s="165" t="s">
        <v>32</v>
      </c>
      <c r="AX1159" s="165" t="s">
        <v>75</v>
      </c>
      <c r="AY1159" s="173" t="s">
        <v>148</v>
      </c>
    </row>
    <row r="1160" spans="2:51" s="165" customFormat="1" ht="22.5" customHeight="1">
      <c r="B1160" s="166"/>
      <c r="C1160" s="167"/>
      <c r="D1160" s="167"/>
      <c r="E1160" s="168"/>
      <c r="F1160" s="296" t="s">
        <v>985</v>
      </c>
      <c r="G1160" s="296"/>
      <c r="H1160" s="296"/>
      <c r="I1160" s="296"/>
      <c r="J1160" s="167"/>
      <c r="K1160" s="169">
        <v>6.3</v>
      </c>
      <c r="L1160" s="167"/>
      <c r="M1160" s="167"/>
      <c r="N1160" s="167"/>
      <c r="O1160" s="167"/>
      <c r="P1160" s="167"/>
      <c r="Q1160" s="167"/>
      <c r="R1160" s="170"/>
      <c r="T1160" s="171"/>
      <c r="U1160" s="167"/>
      <c r="V1160" s="167"/>
      <c r="W1160" s="167"/>
      <c r="X1160" s="167"/>
      <c r="Y1160" s="167"/>
      <c r="Z1160" s="167"/>
      <c r="AA1160" s="172"/>
      <c r="AT1160" s="173" t="s">
        <v>269</v>
      </c>
      <c r="AU1160" s="173" t="s">
        <v>90</v>
      </c>
      <c r="AV1160" s="165" t="s">
        <v>90</v>
      </c>
      <c r="AW1160" s="165" t="s">
        <v>32</v>
      </c>
      <c r="AX1160" s="165" t="s">
        <v>75</v>
      </c>
      <c r="AY1160" s="173" t="s">
        <v>148</v>
      </c>
    </row>
    <row r="1161" spans="2:51" s="165" customFormat="1" ht="22.5" customHeight="1">
      <c r="B1161" s="166"/>
      <c r="C1161" s="167"/>
      <c r="D1161" s="167"/>
      <c r="E1161" s="168"/>
      <c r="F1161" s="296" t="s">
        <v>986</v>
      </c>
      <c r="G1161" s="296"/>
      <c r="H1161" s="296"/>
      <c r="I1161" s="296"/>
      <c r="J1161" s="167"/>
      <c r="K1161" s="169">
        <v>2.8</v>
      </c>
      <c r="L1161" s="167"/>
      <c r="M1161" s="167"/>
      <c r="N1161" s="167"/>
      <c r="O1161" s="167"/>
      <c r="P1161" s="167"/>
      <c r="Q1161" s="167"/>
      <c r="R1161" s="170"/>
      <c r="T1161" s="171"/>
      <c r="U1161" s="167"/>
      <c r="V1161" s="167"/>
      <c r="W1161" s="167"/>
      <c r="X1161" s="167"/>
      <c r="Y1161" s="167"/>
      <c r="Z1161" s="167"/>
      <c r="AA1161" s="172"/>
      <c r="AT1161" s="173" t="s">
        <v>269</v>
      </c>
      <c r="AU1161" s="173" t="s">
        <v>90</v>
      </c>
      <c r="AV1161" s="165" t="s">
        <v>90</v>
      </c>
      <c r="AW1161" s="165" t="s">
        <v>32</v>
      </c>
      <c r="AX1161" s="165" t="s">
        <v>75</v>
      </c>
      <c r="AY1161" s="173" t="s">
        <v>148</v>
      </c>
    </row>
    <row r="1162" spans="2:51" s="165" customFormat="1" ht="22.5" customHeight="1">
      <c r="B1162" s="166"/>
      <c r="C1162" s="167"/>
      <c r="D1162" s="167"/>
      <c r="E1162" s="168"/>
      <c r="F1162" s="296" t="s">
        <v>987</v>
      </c>
      <c r="G1162" s="296"/>
      <c r="H1162" s="296"/>
      <c r="I1162" s="296"/>
      <c r="J1162" s="167"/>
      <c r="K1162" s="169">
        <v>1.3</v>
      </c>
      <c r="L1162" s="167"/>
      <c r="M1162" s="167"/>
      <c r="N1162" s="167"/>
      <c r="O1162" s="167"/>
      <c r="P1162" s="167"/>
      <c r="Q1162" s="167"/>
      <c r="R1162" s="170"/>
      <c r="T1162" s="171"/>
      <c r="U1162" s="167"/>
      <c r="V1162" s="167"/>
      <c r="W1162" s="167"/>
      <c r="X1162" s="167"/>
      <c r="Y1162" s="167"/>
      <c r="Z1162" s="167"/>
      <c r="AA1162" s="172"/>
      <c r="AT1162" s="173" t="s">
        <v>269</v>
      </c>
      <c r="AU1162" s="173" t="s">
        <v>90</v>
      </c>
      <c r="AV1162" s="165" t="s">
        <v>90</v>
      </c>
      <c r="AW1162" s="165" t="s">
        <v>32</v>
      </c>
      <c r="AX1162" s="165" t="s">
        <v>75</v>
      </c>
      <c r="AY1162" s="173" t="s">
        <v>148</v>
      </c>
    </row>
    <row r="1163" spans="2:51" s="174" customFormat="1" ht="22.5" customHeight="1">
      <c r="B1163" s="175"/>
      <c r="C1163" s="176"/>
      <c r="D1163" s="176"/>
      <c r="E1163" s="177"/>
      <c r="F1163" s="297" t="s">
        <v>277</v>
      </c>
      <c r="G1163" s="297"/>
      <c r="H1163" s="297"/>
      <c r="I1163" s="297"/>
      <c r="J1163" s="176"/>
      <c r="K1163" s="178">
        <v>38.3</v>
      </c>
      <c r="L1163" s="176"/>
      <c r="M1163" s="176"/>
      <c r="N1163" s="176"/>
      <c r="O1163" s="176"/>
      <c r="P1163" s="176"/>
      <c r="Q1163" s="176"/>
      <c r="R1163" s="179"/>
      <c r="T1163" s="180"/>
      <c r="U1163" s="176"/>
      <c r="V1163" s="176"/>
      <c r="W1163" s="176"/>
      <c r="X1163" s="176"/>
      <c r="Y1163" s="176"/>
      <c r="Z1163" s="176"/>
      <c r="AA1163" s="181"/>
      <c r="AT1163" s="182" t="s">
        <v>269</v>
      </c>
      <c r="AU1163" s="182" t="s">
        <v>90</v>
      </c>
      <c r="AV1163" s="174" t="s">
        <v>156</v>
      </c>
      <c r="AW1163" s="174" t="s">
        <v>32</v>
      </c>
      <c r="AX1163" s="174" t="s">
        <v>75</v>
      </c>
      <c r="AY1163" s="182" t="s">
        <v>148</v>
      </c>
    </row>
    <row r="1164" spans="2:51" s="157" customFormat="1" ht="22.5" customHeight="1">
      <c r="B1164" s="158"/>
      <c r="C1164" s="159"/>
      <c r="D1164" s="159"/>
      <c r="E1164" s="160"/>
      <c r="F1164" s="298" t="s">
        <v>329</v>
      </c>
      <c r="G1164" s="298"/>
      <c r="H1164" s="298"/>
      <c r="I1164" s="298"/>
      <c r="J1164" s="159"/>
      <c r="K1164" s="160"/>
      <c r="L1164" s="159"/>
      <c r="M1164" s="159"/>
      <c r="N1164" s="159"/>
      <c r="O1164" s="159"/>
      <c r="P1164" s="159"/>
      <c r="Q1164" s="159"/>
      <c r="R1164" s="161"/>
      <c r="T1164" s="162"/>
      <c r="U1164" s="159"/>
      <c r="V1164" s="159"/>
      <c r="W1164" s="159"/>
      <c r="X1164" s="159"/>
      <c r="Y1164" s="159"/>
      <c r="Z1164" s="159"/>
      <c r="AA1164" s="163"/>
      <c r="AT1164" s="164" t="s">
        <v>269</v>
      </c>
      <c r="AU1164" s="164" t="s">
        <v>90</v>
      </c>
      <c r="AV1164" s="157" t="s">
        <v>83</v>
      </c>
      <c r="AW1164" s="157" t="s">
        <v>32</v>
      </c>
      <c r="AX1164" s="157" t="s">
        <v>75</v>
      </c>
      <c r="AY1164" s="164" t="s">
        <v>148</v>
      </c>
    </row>
    <row r="1165" spans="2:51" s="165" customFormat="1" ht="22.5" customHeight="1">
      <c r="B1165" s="166"/>
      <c r="C1165" s="167"/>
      <c r="D1165" s="167"/>
      <c r="E1165" s="168"/>
      <c r="F1165" s="296" t="s">
        <v>988</v>
      </c>
      <c r="G1165" s="296"/>
      <c r="H1165" s="296"/>
      <c r="I1165" s="296"/>
      <c r="J1165" s="167"/>
      <c r="K1165" s="169">
        <v>4.5</v>
      </c>
      <c r="L1165" s="167"/>
      <c r="M1165" s="167"/>
      <c r="N1165" s="167"/>
      <c r="O1165" s="167"/>
      <c r="P1165" s="167"/>
      <c r="Q1165" s="167"/>
      <c r="R1165" s="170"/>
      <c r="T1165" s="171"/>
      <c r="U1165" s="167"/>
      <c r="V1165" s="167"/>
      <c r="W1165" s="167"/>
      <c r="X1165" s="167"/>
      <c r="Y1165" s="167"/>
      <c r="Z1165" s="167"/>
      <c r="AA1165" s="172"/>
      <c r="AT1165" s="173" t="s">
        <v>269</v>
      </c>
      <c r="AU1165" s="173" t="s">
        <v>90</v>
      </c>
      <c r="AV1165" s="165" t="s">
        <v>90</v>
      </c>
      <c r="AW1165" s="165" t="s">
        <v>32</v>
      </c>
      <c r="AX1165" s="165" t="s">
        <v>75</v>
      </c>
      <c r="AY1165" s="173" t="s">
        <v>148</v>
      </c>
    </row>
    <row r="1166" spans="2:51" s="165" customFormat="1" ht="22.5" customHeight="1">
      <c r="B1166" s="166"/>
      <c r="C1166" s="167"/>
      <c r="D1166" s="167"/>
      <c r="E1166" s="168"/>
      <c r="F1166" s="296" t="s">
        <v>989</v>
      </c>
      <c r="G1166" s="296"/>
      <c r="H1166" s="296"/>
      <c r="I1166" s="296"/>
      <c r="J1166" s="167"/>
      <c r="K1166" s="169">
        <v>4.5</v>
      </c>
      <c r="L1166" s="167"/>
      <c r="M1166" s="167"/>
      <c r="N1166" s="167"/>
      <c r="O1166" s="167"/>
      <c r="P1166" s="167"/>
      <c r="Q1166" s="167"/>
      <c r="R1166" s="170"/>
      <c r="T1166" s="171"/>
      <c r="U1166" s="167"/>
      <c r="V1166" s="167"/>
      <c r="W1166" s="167"/>
      <c r="X1166" s="167"/>
      <c r="Y1166" s="167"/>
      <c r="Z1166" s="167"/>
      <c r="AA1166" s="172"/>
      <c r="AT1166" s="173" t="s">
        <v>269</v>
      </c>
      <c r="AU1166" s="173" t="s">
        <v>90</v>
      </c>
      <c r="AV1166" s="165" t="s">
        <v>90</v>
      </c>
      <c r="AW1166" s="165" t="s">
        <v>32</v>
      </c>
      <c r="AX1166" s="165" t="s">
        <v>75</v>
      </c>
      <c r="AY1166" s="173" t="s">
        <v>148</v>
      </c>
    </row>
    <row r="1167" spans="2:51" s="174" customFormat="1" ht="22.5" customHeight="1">
      <c r="B1167" s="175"/>
      <c r="C1167" s="176"/>
      <c r="D1167" s="176"/>
      <c r="E1167" s="177"/>
      <c r="F1167" s="297" t="s">
        <v>277</v>
      </c>
      <c r="G1167" s="297"/>
      <c r="H1167" s="297"/>
      <c r="I1167" s="297"/>
      <c r="J1167" s="176"/>
      <c r="K1167" s="178">
        <v>9</v>
      </c>
      <c r="L1167" s="176"/>
      <c r="M1167" s="176"/>
      <c r="N1167" s="176"/>
      <c r="O1167" s="176"/>
      <c r="P1167" s="176"/>
      <c r="Q1167" s="176"/>
      <c r="R1167" s="179"/>
      <c r="T1167" s="180"/>
      <c r="U1167" s="176"/>
      <c r="V1167" s="176"/>
      <c r="W1167" s="176"/>
      <c r="X1167" s="176"/>
      <c r="Y1167" s="176"/>
      <c r="Z1167" s="176"/>
      <c r="AA1167" s="181"/>
      <c r="AT1167" s="182" t="s">
        <v>269</v>
      </c>
      <c r="AU1167" s="182" t="s">
        <v>90</v>
      </c>
      <c r="AV1167" s="174" t="s">
        <v>156</v>
      </c>
      <c r="AW1167" s="174" t="s">
        <v>32</v>
      </c>
      <c r="AX1167" s="174" t="s">
        <v>75</v>
      </c>
      <c r="AY1167" s="182" t="s">
        <v>148</v>
      </c>
    </row>
    <row r="1168" spans="2:51" s="157" customFormat="1" ht="22.5" customHeight="1">
      <c r="B1168" s="158"/>
      <c r="C1168" s="159"/>
      <c r="D1168" s="159"/>
      <c r="E1168" s="160"/>
      <c r="F1168" s="298" t="s">
        <v>990</v>
      </c>
      <c r="G1168" s="298"/>
      <c r="H1168" s="298"/>
      <c r="I1168" s="298"/>
      <c r="J1168" s="159"/>
      <c r="K1168" s="160"/>
      <c r="L1168" s="159"/>
      <c r="M1168" s="159"/>
      <c r="N1168" s="159"/>
      <c r="O1168" s="159"/>
      <c r="P1168" s="159"/>
      <c r="Q1168" s="159"/>
      <c r="R1168" s="161"/>
      <c r="T1168" s="162"/>
      <c r="U1168" s="159"/>
      <c r="V1168" s="159"/>
      <c r="W1168" s="159"/>
      <c r="X1168" s="159"/>
      <c r="Y1168" s="159"/>
      <c r="Z1168" s="159"/>
      <c r="AA1168" s="163"/>
      <c r="AT1168" s="164" t="s">
        <v>269</v>
      </c>
      <c r="AU1168" s="164" t="s">
        <v>90</v>
      </c>
      <c r="AV1168" s="157" t="s">
        <v>83</v>
      </c>
      <c r="AW1168" s="157" t="s">
        <v>32</v>
      </c>
      <c r="AX1168" s="157" t="s">
        <v>75</v>
      </c>
      <c r="AY1168" s="164" t="s">
        <v>148</v>
      </c>
    </row>
    <row r="1169" spans="2:51" s="165" customFormat="1" ht="22.5" customHeight="1">
      <c r="B1169" s="166"/>
      <c r="C1169" s="167"/>
      <c r="D1169" s="167"/>
      <c r="E1169" s="168"/>
      <c r="F1169" s="296" t="s">
        <v>760</v>
      </c>
      <c r="G1169" s="296"/>
      <c r="H1169" s="296"/>
      <c r="I1169" s="296"/>
      <c r="J1169" s="167"/>
      <c r="K1169" s="169">
        <v>5.2</v>
      </c>
      <c r="L1169" s="167"/>
      <c r="M1169" s="167"/>
      <c r="N1169" s="167"/>
      <c r="O1169" s="167"/>
      <c r="P1169" s="167"/>
      <c r="Q1169" s="167"/>
      <c r="R1169" s="170"/>
      <c r="T1169" s="171"/>
      <c r="U1169" s="167"/>
      <c r="V1169" s="167"/>
      <c r="W1169" s="167"/>
      <c r="X1169" s="167"/>
      <c r="Y1169" s="167"/>
      <c r="Z1169" s="167"/>
      <c r="AA1169" s="172"/>
      <c r="AT1169" s="173" t="s">
        <v>269</v>
      </c>
      <c r="AU1169" s="173" t="s">
        <v>90</v>
      </c>
      <c r="AV1169" s="165" t="s">
        <v>90</v>
      </c>
      <c r="AW1169" s="165" t="s">
        <v>32</v>
      </c>
      <c r="AX1169" s="165" t="s">
        <v>75</v>
      </c>
      <c r="AY1169" s="173" t="s">
        <v>148</v>
      </c>
    </row>
    <row r="1170" spans="2:51" s="165" customFormat="1" ht="22.5" customHeight="1">
      <c r="B1170" s="166"/>
      <c r="C1170" s="167"/>
      <c r="D1170" s="167"/>
      <c r="E1170" s="168"/>
      <c r="F1170" s="296" t="s">
        <v>761</v>
      </c>
      <c r="G1170" s="296"/>
      <c r="H1170" s="296"/>
      <c r="I1170" s="296"/>
      <c r="J1170" s="167"/>
      <c r="K1170" s="169">
        <v>2.4</v>
      </c>
      <c r="L1170" s="167"/>
      <c r="M1170" s="167"/>
      <c r="N1170" s="167"/>
      <c r="O1170" s="167"/>
      <c r="P1170" s="167"/>
      <c r="Q1170" s="167"/>
      <c r="R1170" s="170"/>
      <c r="T1170" s="171"/>
      <c r="U1170" s="167"/>
      <c r="V1170" s="167"/>
      <c r="W1170" s="167"/>
      <c r="X1170" s="167"/>
      <c r="Y1170" s="167"/>
      <c r="Z1170" s="167"/>
      <c r="AA1170" s="172"/>
      <c r="AT1170" s="173" t="s">
        <v>269</v>
      </c>
      <c r="AU1170" s="173" t="s">
        <v>90</v>
      </c>
      <c r="AV1170" s="165" t="s">
        <v>90</v>
      </c>
      <c r="AW1170" s="165" t="s">
        <v>32</v>
      </c>
      <c r="AX1170" s="165" t="s">
        <v>75</v>
      </c>
      <c r="AY1170" s="173" t="s">
        <v>148</v>
      </c>
    </row>
    <row r="1171" spans="2:51" s="174" customFormat="1" ht="22.5" customHeight="1">
      <c r="B1171" s="175"/>
      <c r="C1171" s="176"/>
      <c r="D1171" s="176"/>
      <c r="E1171" s="177"/>
      <c r="F1171" s="297" t="s">
        <v>277</v>
      </c>
      <c r="G1171" s="297"/>
      <c r="H1171" s="297"/>
      <c r="I1171" s="297"/>
      <c r="J1171" s="176"/>
      <c r="K1171" s="178">
        <v>7.6</v>
      </c>
      <c r="L1171" s="176"/>
      <c r="M1171" s="176"/>
      <c r="N1171" s="176"/>
      <c r="O1171" s="176"/>
      <c r="P1171" s="176"/>
      <c r="Q1171" s="176"/>
      <c r="R1171" s="179"/>
      <c r="T1171" s="180"/>
      <c r="U1171" s="176"/>
      <c r="V1171" s="176"/>
      <c r="W1171" s="176"/>
      <c r="X1171" s="176"/>
      <c r="Y1171" s="176"/>
      <c r="Z1171" s="176"/>
      <c r="AA1171" s="181"/>
      <c r="AT1171" s="182" t="s">
        <v>269</v>
      </c>
      <c r="AU1171" s="182" t="s">
        <v>90</v>
      </c>
      <c r="AV1171" s="174" t="s">
        <v>156</v>
      </c>
      <c r="AW1171" s="174" t="s">
        <v>32</v>
      </c>
      <c r="AX1171" s="174" t="s">
        <v>75</v>
      </c>
      <c r="AY1171" s="182" t="s">
        <v>148</v>
      </c>
    </row>
    <row r="1172" spans="2:51" s="157" customFormat="1" ht="22.5" customHeight="1">
      <c r="B1172" s="158"/>
      <c r="C1172" s="159"/>
      <c r="D1172" s="159"/>
      <c r="E1172" s="160"/>
      <c r="F1172" s="298" t="s">
        <v>1805</v>
      </c>
      <c r="G1172" s="298"/>
      <c r="H1172" s="298"/>
      <c r="I1172" s="298"/>
      <c r="J1172" s="159"/>
      <c r="K1172" s="160"/>
      <c r="L1172" s="159"/>
      <c r="M1172" s="159"/>
      <c r="N1172" s="159"/>
      <c r="O1172" s="159"/>
      <c r="P1172" s="159"/>
      <c r="Q1172" s="159"/>
      <c r="R1172" s="161"/>
      <c r="T1172" s="162"/>
      <c r="U1172" s="159"/>
      <c r="V1172" s="159"/>
      <c r="W1172" s="159"/>
      <c r="X1172" s="159"/>
      <c r="Y1172" s="159"/>
      <c r="Z1172" s="159"/>
      <c r="AA1172" s="163"/>
      <c r="AT1172" s="164" t="s">
        <v>269</v>
      </c>
      <c r="AU1172" s="164" t="s">
        <v>90</v>
      </c>
      <c r="AV1172" s="157" t="s">
        <v>83</v>
      </c>
      <c r="AW1172" s="157" t="s">
        <v>32</v>
      </c>
      <c r="AX1172" s="157" t="s">
        <v>75</v>
      </c>
      <c r="AY1172" s="164" t="s">
        <v>148</v>
      </c>
    </row>
    <row r="1173" spans="2:51" s="165" customFormat="1" ht="22.5" customHeight="1">
      <c r="B1173" s="166"/>
      <c r="C1173" s="167"/>
      <c r="D1173" s="167"/>
      <c r="E1173" s="168"/>
      <c r="F1173" s="296" t="s">
        <v>1806</v>
      </c>
      <c r="G1173" s="296"/>
      <c r="H1173" s="296"/>
      <c r="I1173" s="296"/>
      <c r="J1173" s="167"/>
      <c r="K1173" s="169">
        <v>2.9</v>
      </c>
      <c r="L1173" s="167"/>
      <c r="M1173" s="167"/>
      <c r="N1173" s="167"/>
      <c r="O1173" s="167"/>
      <c r="P1173" s="167"/>
      <c r="Q1173" s="167"/>
      <c r="R1173" s="170"/>
      <c r="T1173" s="171"/>
      <c r="U1173" s="167"/>
      <c r="V1173" s="167"/>
      <c r="W1173" s="167"/>
      <c r="X1173" s="167"/>
      <c r="Y1173" s="167"/>
      <c r="Z1173" s="167"/>
      <c r="AA1173" s="172"/>
      <c r="AT1173" s="173" t="s">
        <v>269</v>
      </c>
      <c r="AU1173" s="173" t="s">
        <v>90</v>
      </c>
      <c r="AV1173" s="165" t="s">
        <v>90</v>
      </c>
      <c r="AW1173" s="165" t="s">
        <v>32</v>
      </c>
      <c r="AX1173" s="165" t="s">
        <v>75</v>
      </c>
      <c r="AY1173" s="173" t="s">
        <v>148</v>
      </c>
    </row>
    <row r="1174" spans="2:51" s="165" customFormat="1" ht="22.5" customHeight="1">
      <c r="B1174" s="166"/>
      <c r="C1174" s="167"/>
      <c r="D1174" s="167"/>
      <c r="E1174" s="168"/>
      <c r="F1174" s="296" t="s">
        <v>1807</v>
      </c>
      <c r="G1174" s="296"/>
      <c r="H1174" s="296"/>
      <c r="I1174" s="296"/>
      <c r="J1174" s="167"/>
      <c r="K1174" s="169">
        <v>2.98</v>
      </c>
      <c r="L1174" s="167"/>
      <c r="M1174" s="167"/>
      <c r="N1174" s="167"/>
      <c r="O1174" s="167"/>
      <c r="P1174" s="167"/>
      <c r="Q1174" s="167"/>
      <c r="R1174" s="170"/>
      <c r="T1174" s="171"/>
      <c r="U1174" s="167"/>
      <c r="V1174" s="167"/>
      <c r="W1174" s="167"/>
      <c r="X1174" s="167"/>
      <c r="Y1174" s="167"/>
      <c r="Z1174" s="167"/>
      <c r="AA1174" s="172"/>
      <c r="AT1174" s="173" t="s">
        <v>269</v>
      </c>
      <c r="AU1174" s="173" t="s">
        <v>90</v>
      </c>
      <c r="AV1174" s="165" t="s">
        <v>90</v>
      </c>
      <c r="AW1174" s="165" t="s">
        <v>32</v>
      </c>
      <c r="AX1174" s="165" t="s">
        <v>75</v>
      </c>
      <c r="AY1174" s="173" t="s">
        <v>148</v>
      </c>
    </row>
    <row r="1175" spans="2:51" s="165" customFormat="1" ht="22.5" customHeight="1">
      <c r="B1175" s="166"/>
      <c r="C1175" s="167"/>
      <c r="D1175" s="167"/>
      <c r="E1175" s="168"/>
      <c r="F1175" s="296" t="s">
        <v>1808</v>
      </c>
      <c r="G1175" s="296"/>
      <c r="H1175" s="296"/>
      <c r="I1175" s="296"/>
      <c r="J1175" s="167"/>
      <c r="K1175" s="169">
        <v>3.073</v>
      </c>
      <c r="L1175" s="167"/>
      <c r="M1175" s="167"/>
      <c r="N1175" s="167"/>
      <c r="O1175" s="167"/>
      <c r="P1175" s="167"/>
      <c r="Q1175" s="167"/>
      <c r="R1175" s="170"/>
      <c r="T1175" s="171"/>
      <c r="U1175" s="167"/>
      <c r="V1175" s="167"/>
      <c r="W1175" s="167"/>
      <c r="X1175" s="167"/>
      <c r="Y1175" s="167"/>
      <c r="Z1175" s="167"/>
      <c r="AA1175" s="172"/>
      <c r="AT1175" s="173" t="s">
        <v>269</v>
      </c>
      <c r="AU1175" s="173" t="s">
        <v>90</v>
      </c>
      <c r="AV1175" s="165" t="s">
        <v>90</v>
      </c>
      <c r="AW1175" s="165" t="s">
        <v>32</v>
      </c>
      <c r="AX1175" s="165" t="s">
        <v>75</v>
      </c>
      <c r="AY1175" s="173" t="s">
        <v>148</v>
      </c>
    </row>
    <row r="1176" spans="2:51" s="174" customFormat="1" ht="22.5" customHeight="1">
      <c r="B1176" s="175"/>
      <c r="C1176" s="176"/>
      <c r="D1176" s="176"/>
      <c r="E1176" s="177"/>
      <c r="F1176" s="297" t="s">
        <v>277</v>
      </c>
      <c r="G1176" s="297"/>
      <c r="H1176" s="297"/>
      <c r="I1176" s="297"/>
      <c r="J1176" s="176"/>
      <c r="K1176" s="178">
        <v>8.953</v>
      </c>
      <c r="L1176" s="176"/>
      <c r="M1176" s="176"/>
      <c r="N1176" s="176"/>
      <c r="O1176" s="176"/>
      <c r="P1176" s="176"/>
      <c r="Q1176" s="176"/>
      <c r="R1176" s="179"/>
      <c r="T1176" s="180"/>
      <c r="U1176" s="176"/>
      <c r="V1176" s="176"/>
      <c r="W1176" s="176"/>
      <c r="X1176" s="176"/>
      <c r="Y1176" s="176"/>
      <c r="Z1176" s="176"/>
      <c r="AA1176" s="181"/>
      <c r="AT1176" s="182" t="s">
        <v>269</v>
      </c>
      <c r="AU1176" s="182" t="s">
        <v>90</v>
      </c>
      <c r="AV1176" s="174" t="s">
        <v>156</v>
      </c>
      <c r="AW1176" s="174" t="s">
        <v>32</v>
      </c>
      <c r="AX1176" s="174" t="s">
        <v>75</v>
      </c>
      <c r="AY1176" s="182" t="s">
        <v>148</v>
      </c>
    </row>
    <row r="1177" spans="2:51" s="183" customFormat="1" ht="22.5" customHeight="1">
      <c r="B1177" s="184"/>
      <c r="C1177" s="185"/>
      <c r="D1177" s="185"/>
      <c r="E1177" s="186" t="s">
        <v>184</v>
      </c>
      <c r="F1177" s="299" t="s">
        <v>281</v>
      </c>
      <c r="G1177" s="299"/>
      <c r="H1177" s="299"/>
      <c r="I1177" s="299"/>
      <c r="J1177" s="185"/>
      <c r="K1177" s="187">
        <v>63.853</v>
      </c>
      <c r="L1177" s="185"/>
      <c r="M1177" s="185"/>
      <c r="N1177" s="185"/>
      <c r="O1177" s="185"/>
      <c r="P1177" s="185"/>
      <c r="Q1177" s="185"/>
      <c r="R1177" s="188"/>
      <c r="T1177" s="189"/>
      <c r="U1177" s="185"/>
      <c r="V1177" s="185"/>
      <c r="W1177" s="185"/>
      <c r="X1177" s="185"/>
      <c r="Y1177" s="185"/>
      <c r="Z1177" s="185"/>
      <c r="AA1177" s="190"/>
      <c r="AT1177" s="191" t="s">
        <v>269</v>
      </c>
      <c r="AU1177" s="191" t="s">
        <v>90</v>
      </c>
      <c r="AV1177" s="183" t="s">
        <v>147</v>
      </c>
      <c r="AW1177" s="183" t="s">
        <v>32</v>
      </c>
      <c r="AX1177" s="183" t="s">
        <v>83</v>
      </c>
      <c r="AY1177" s="191" t="s">
        <v>148</v>
      </c>
    </row>
    <row r="1178" spans="2:65" s="23" customFormat="1" ht="44.25" customHeight="1">
      <c r="B1178" s="146"/>
      <c r="C1178" s="192" t="s">
        <v>1809</v>
      </c>
      <c r="D1178" s="192" t="s">
        <v>631</v>
      </c>
      <c r="E1178" s="193" t="s">
        <v>1810</v>
      </c>
      <c r="F1178" s="302" t="s">
        <v>1811</v>
      </c>
      <c r="G1178" s="302"/>
      <c r="H1178" s="302"/>
      <c r="I1178" s="302"/>
      <c r="J1178" s="194" t="s">
        <v>172</v>
      </c>
      <c r="K1178" s="195">
        <v>62.749</v>
      </c>
      <c r="L1178" s="303"/>
      <c r="M1178" s="303"/>
      <c r="N1178" s="303">
        <f>ROUND(L1178*K1178,2)</f>
        <v>0</v>
      </c>
      <c r="O1178" s="303"/>
      <c r="P1178" s="303"/>
      <c r="Q1178" s="303"/>
      <c r="R1178" s="151"/>
      <c r="T1178" s="152"/>
      <c r="U1178" s="34" t="s">
        <v>40</v>
      </c>
      <c r="V1178" s="153">
        <v>0</v>
      </c>
      <c r="W1178" s="153">
        <f>V1178*K1178</f>
        <v>0</v>
      </c>
      <c r="X1178" s="153">
        <v>0.0118</v>
      </c>
      <c r="Y1178" s="153">
        <f>X1178*K1178</f>
        <v>0.7404382</v>
      </c>
      <c r="Z1178" s="153">
        <v>0</v>
      </c>
      <c r="AA1178" s="154">
        <f>Z1178*K1178</f>
        <v>0</v>
      </c>
      <c r="AR1178" s="9" t="s">
        <v>454</v>
      </c>
      <c r="AT1178" s="9" t="s">
        <v>631</v>
      </c>
      <c r="AU1178" s="9" t="s">
        <v>90</v>
      </c>
      <c r="AY1178" s="9" t="s">
        <v>148</v>
      </c>
      <c r="BE1178" s="155">
        <f>IF(U1178="základní",N1178,0)</f>
        <v>0</v>
      </c>
      <c r="BF1178" s="155">
        <f>IF(U1178="snížená",N1178,0)</f>
        <v>0</v>
      </c>
      <c r="BG1178" s="155">
        <f>IF(U1178="zákl. přenesená",N1178,0)</f>
        <v>0</v>
      </c>
      <c r="BH1178" s="155">
        <f>IF(U1178="sníž. přenesená",N1178,0)</f>
        <v>0</v>
      </c>
      <c r="BI1178" s="155">
        <f>IF(U1178="nulová",N1178,0)</f>
        <v>0</v>
      </c>
      <c r="BJ1178" s="9" t="s">
        <v>83</v>
      </c>
      <c r="BK1178" s="155">
        <f>ROUND(L1178*K1178,2)</f>
        <v>0</v>
      </c>
      <c r="BL1178" s="9" t="s">
        <v>337</v>
      </c>
      <c r="BM1178" s="9" t="s">
        <v>1812</v>
      </c>
    </row>
    <row r="1179" spans="2:51" s="165" customFormat="1" ht="22.5" customHeight="1">
      <c r="B1179" s="166"/>
      <c r="C1179" s="167"/>
      <c r="D1179" s="167"/>
      <c r="E1179" s="168"/>
      <c r="F1179" s="300" t="s">
        <v>1813</v>
      </c>
      <c r="G1179" s="300"/>
      <c r="H1179" s="300"/>
      <c r="I1179" s="300"/>
      <c r="J1179" s="167"/>
      <c r="K1179" s="169">
        <v>70.238</v>
      </c>
      <c r="L1179" s="167"/>
      <c r="M1179" s="167"/>
      <c r="N1179" s="167"/>
      <c r="O1179" s="167"/>
      <c r="P1179" s="167"/>
      <c r="Q1179" s="167"/>
      <c r="R1179" s="170"/>
      <c r="T1179" s="171"/>
      <c r="U1179" s="167"/>
      <c r="V1179" s="167"/>
      <c r="W1179" s="167"/>
      <c r="X1179" s="167"/>
      <c r="Y1179" s="167"/>
      <c r="Z1179" s="167"/>
      <c r="AA1179" s="172"/>
      <c r="AT1179" s="173" t="s">
        <v>269</v>
      </c>
      <c r="AU1179" s="173" t="s">
        <v>90</v>
      </c>
      <c r="AV1179" s="165" t="s">
        <v>90</v>
      </c>
      <c r="AW1179" s="165" t="s">
        <v>32</v>
      </c>
      <c r="AX1179" s="165" t="s">
        <v>75</v>
      </c>
      <c r="AY1179" s="173" t="s">
        <v>148</v>
      </c>
    </row>
    <row r="1180" spans="2:51" s="165" customFormat="1" ht="22.5" customHeight="1">
      <c r="B1180" s="166"/>
      <c r="C1180" s="167"/>
      <c r="D1180" s="167"/>
      <c r="E1180" s="168"/>
      <c r="F1180" s="296" t="s">
        <v>1814</v>
      </c>
      <c r="G1180" s="296"/>
      <c r="H1180" s="296"/>
      <c r="I1180" s="296"/>
      <c r="J1180" s="167"/>
      <c r="K1180" s="169">
        <v>7.91</v>
      </c>
      <c r="L1180" s="167"/>
      <c r="M1180" s="167"/>
      <c r="N1180" s="167"/>
      <c r="O1180" s="167"/>
      <c r="P1180" s="167"/>
      <c r="Q1180" s="167"/>
      <c r="R1180" s="170"/>
      <c r="T1180" s="171"/>
      <c r="U1180" s="167"/>
      <c r="V1180" s="167"/>
      <c r="W1180" s="167"/>
      <c r="X1180" s="167"/>
      <c r="Y1180" s="167"/>
      <c r="Z1180" s="167"/>
      <c r="AA1180" s="172"/>
      <c r="AT1180" s="173" t="s">
        <v>269</v>
      </c>
      <c r="AU1180" s="173" t="s">
        <v>90</v>
      </c>
      <c r="AV1180" s="165" t="s">
        <v>90</v>
      </c>
      <c r="AW1180" s="165" t="s">
        <v>32</v>
      </c>
      <c r="AX1180" s="165" t="s">
        <v>75</v>
      </c>
      <c r="AY1180" s="173" t="s">
        <v>148</v>
      </c>
    </row>
    <row r="1181" spans="2:51" s="165" customFormat="1" ht="22.5" customHeight="1">
      <c r="B1181" s="166"/>
      <c r="C1181" s="167"/>
      <c r="D1181" s="167"/>
      <c r="E1181" s="168"/>
      <c r="F1181" s="296" t="s">
        <v>1815</v>
      </c>
      <c r="G1181" s="296"/>
      <c r="H1181" s="296"/>
      <c r="I1181" s="296"/>
      <c r="J1181" s="167"/>
      <c r="K1181" s="169">
        <v>5.894</v>
      </c>
      <c r="L1181" s="167"/>
      <c r="M1181" s="167"/>
      <c r="N1181" s="167"/>
      <c r="O1181" s="167"/>
      <c r="P1181" s="167"/>
      <c r="Q1181" s="167"/>
      <c r="R1181" s="170"/>
      <c r="T1181" s="171"/>
      <c r="U1181" s="167"/>
      <c r="V1181" s="167"/>
      <c r="W1181" s="167"/>
      <c r="X1181" s="167"/>
      <c r="Y1181" s="167"/>
      <c r="Z1181" s="167"/>
      <c r="AA1181" s="172"/>
      <c r="AT1181" s="173" t="s">
        <v>269</v>
      </c>
      <c r="AU1181" s="173" t="s">
        <v>90</v>
      </c>
      <c r="AV1181" s="165" t="s">
        <v>90</v>
      </c>
      <c r="AW1181" s="165" t="s">
        <v>32</v>
      </c>
      <c r="AX1181" s="165" t="s">
        <v>75</v>
      </c>
      <c r="AY1181" s="173" t="s">
        <v>148</v>
      </c>
    </row>
    <row r="1182" spans="2:51" s="165" customFormat="1" ht="22.5" customHeight="1">
      <c r="B1182" s="166"/>
      <c r="C1182" s="167"/>
      <c r="D1182" s="167"/>
      <c r="E1182" s="168"/>
      <c r="F1182" s="296" t="s">
        <v>1816</v>
      </c>
      <c r="G1182" s="296"/>
      <c r="H1182" s="296"/>
      <c r="I1182" s="296"/>
      <c r="J1182" s="167"/>
      <c r="K1182" s="169">
        <v>1.65</v>
      </c>
      <c r="L1182" s="167"/>
      <c r="M1182" s="167"/>
      <c r="N1182" s="167"/>
      <c r="O1182" s="167"/>
      <c r="P1182" s="167"/>
      <c r="Q1182" s="167"/>
      <c r="R1182" s="170"/>
      <c r="T1182" s="171"/>
      <c r="U1182" s="167"/>
      <c r="V1182" s="167"/>
      <c r="W1182" s="167"/>
      <c r="X1182" s="167"/>
      <c r="Y1182" s="167"/>
      <c r="Z1182" s="167"/>
      <c r="AA1182" s="172"/>
      <c r="AT1182" s="173" t="s">
        <v>269</v>
      </c>
      <c r="AU1182" s="173" t="s">
        <v>90</v>
      </c>
      <c r="AV1182" s="165" t="s">
        <v>90</v>
      </c>
      <c r="AW1182" s="165" t="s">
        <v>32</v>
      </c>
      <c r="AX1182" s="165" t="s">
        <v>75</v>
      </c>
      <c r="AY1182" s="173" t="s">
        <v>148</v>
      </c>
    </row>
    <row r="1183" spans="2:51" s="165" customFormat="1" ht="22.5" customHeight="1">
      <c r="B1183" s="166"/>
      <c r="C1183" s="167"/>
      <c r="D1183" s="167"/>
      <c r="E1183" s="168"/>
      <c r="F1183" s="296" t="s">
        <v>1817</v>
      </c>
      <c r="G1183" s="296"/>
      <c r="H1183" s="296"/>
      <c r="I1183" s="296"/>
      <c r="J1183" s="167"/>
      <c r="K1183" s="169">
        <v>6.757</v>
      </c>
      <c r="L1183" s="167"/>
      <c r="M1183" s="167"/>
      <c r="N1183" s="167"/>
      <c r="O1183" s="167"/>
      <c r="P1183" s="167"/>
      <c r="Q1183" s="167"/>
      <c r="R1183" s="170"/>
      <c r="T1183" s="171"/>
      <c r="U1183" s="167"/>
      <c r="V1183" s="167"/>
      <c r="W1183" s="167"/>
      <c r="X1183" s="167"/>
      <c r="Y1183" s="167"/>
      <c r="Z1183" s="167"/>
      <c r="AA1183" s="172"/>
      <c r="AT1183" s="173" t="s">
        <v>269</v>
      </c>
      <c r="AU1183" s="173" t="s">
        <v>90</v>
      </c>
      <c r="AV1183" s="165" t="s">
        <v>90</v>
      </c>
      <c r="AW1183" s="165" t="s">
        <v>32</v>
      </c>
      <c r="AX1183" s="165" t="s">
        <v>75</v>
      </c>
      <c r="AY1183" s="173" t="s">
        <v>148</v>
      </c>
    </row>
    <row r="1184" spans="2:51" s="165" customFormat="1" ht="22.5" customHeight="1">
      <c r="B1184" s="166"/>
      <c r="C1184" s="167"/>
      <c r="D1184" s="167"/>
      <c r="E1184" s="168"/>
      <c r="F1184" s="296" t="s">
        <v>1818</v>
      </c>
      <c r="G1184" s="296"/>
      <c r="H1184" s="296"/>
      <c r="I1184" s="296"/>
      <c r="J1184" s="167"/>
      <c r="K1184" s="169">
        <v>-29.7</v>
      </c>
      <c r="L1184" s="167"/>
      <c r="M1184" s="167"/>
      <c r="N1184" s="167"/>
      <c r="O1184" s="167"/>
      <c r="P1184" s="167"/>
      <c r="Q1184" s="167"/>
      <c r="R1184" s="170"/>
      <c r="T1184" s="171"/>
      <c r="U1184" s="167"/>
      <c r="V1184" s="167"/>
      <c r="W1184" s="167"/>
      <c r="X1184" s="167"/>
      <c r="Y1184" s="167"/>
      <c r="Z1184" s="167"/>
      <c r="AA1184" s="172"/>
      <c r="AT1184" s="173" t="s">
        <v>269</v>
      </c>
      <c r="AU1184" s="173" t="s">
        <v>90</v>
      </c>
      <c r="AV1184" s="165" t="s">
        <v>90</v>
      </c>
      <c r="AW1184" s="165" t="s">
        <v>32</v>
      </c>
      <c r="AX1184" s="165" t="s">
        <v>75</v>
      </c>
      <c r="AY1184" s="173" t="s">
        <v>148</v>
      </c>
    </row>
    <row r="1185" spans="2:51" s="183" customFormat="1" ht="22.5" customHeight="1">
      <c r="B1185" s="184"/>
      <c r="C1185" s="185"/>
      <c r="D1185" s="185"/>
      <c r="E1185" s="186"/>
      <c r="F1185" s="299" t="s">
        <v>281</v>
      </c>
      <c r="G1185" s="299"/>
      <c r="H1185" s="299"/>
      <c r="I1185" s="299"/>
      <c r="J1185" s="185"/>
      <c r="K1185" s="187">
        <v>62.749</v>
      </c>
      <c r="L1185" s="185"/>
      <c r="M1185" s="185"/>
      <c r="N1185" s="185"/>
      <c r="O1185" s="185"/>
      <c r="P1185" s="185"/>
      <c r="Q1185" s="185"/>
      <c r="R1185" s="188"/>
      <c r="T1185" s="189"/>
      <c r="U1185" s="185"/>
      <c r="V1185" s="185"/>
      <c r="W1185" s="185"/>
      <c r="X1185" s="185"/>
      <c r="Y1185" s="185"/>
      <c r="Z1185" s="185"/>
      <c r="AA1185" s="190"/>
      <c r="AT1185" s="191" t="s">
        <v>269</v>
      </c>
      <c r="AU1185" s="191" t="s">
        <v>90</v>
      </c>
      <c r="AV1185" s="183" t="s">
        <v>147</v>
      </c>
      <c r="AW1185" s="183" t="s">
        <v>32</v>
      </c>
      <c r="AX1185" s="183" t="s">
        <v>83</v>
      </c>
      <c r="AY1185" s="191" t="s">
        <v>148</v>
      </c>
    </row>
    <row r="1186" spans="2:65" s="23" customFormat="1" ht="31.5" customHeight="1">
      <c r="B1186" s="146"/>
      <c r="C1186" s="192" t="s">
        <v>1819</v>
      </c>
      <c r="D1186" s="192" t="s">
        <v>631</v>
      </c>
      <c r="E1186" s="193" t="s">
        <v>1820</v>
      </c>
      <c r="F1186" s="302" t="s">
        <v>1821</v>
      </c>
      <c r="G1186" s="302"/>
      <c r="H1186" s="302"/>
      <c r="I1186" s="302"/>
      <c r="J1186" s="194" t="s">
        <v>172</v>
      </c>
      <c r="K1186" s="195">
        <v>29.7</v>
      </c>
      <c r="L1186" s="303"/>
      <c r="M1186" s="303"/>
      <c r="N1186" s="303">
        <f>ROUND(L1186*K1186,2)</f>
        <v>0</v>
      </c>
      <c r="O1186" s="303"/>
      <c r="P1186" s="303"/>
      <c r="Q1186" s="303"/>
      <c r="R1186" s="151"/>
      <c r="T1186" s="152"/>
      <c r="U1186" s="34" t="s">
        <v>40</v>
      </c>
      <c r="V1186" s="153">
        <v>0</v>
      </c>
      <c r="W1186" s="153">
        <f>V1186*K1186</f>
        <v>0</v>
      </c>
      <c r="X1186" s="153">
        <v>0.0118</v>
      </c>
      <c r="Y1186" s="153">
        <f>X1186*K1186</f>
        <v>0.35046</v>
      </c>
      <c r="Z1186" s="153">
        <v>0</v>
      </c>
      <c r="AA1186" s="154">
        <f>Z1186*K1186</f>
        <v>0</v>
      </c>
      <c r="AR1186" s="9" t="s">
        <v>454</v>
      </c>
      <c r="AT1186" s="9" t="s">
        <v>631</v>
      </c>
      <c r="AU1186" s="9" t="s">
        <v>90</v>
      </c>
      <c r="AY1186" s="9" t="s">
        <v>148</v>
      </c>
      <c r="BE1186" s="155">
        <f>IF(U1186="základní",N1186,0)</f>
        <v>0</v>
      </c>
      <c r="BF1186" s="155">
        <f>IF(U1186="snížená",N1186,0)</f>
        <v>0</v>
      </c>
      <c r="BG1186" s="155">
        <f>IF(U1186="zákl. přenesená",N1186,0)</f>
        <v>0</v>
      </c>
      <c r="BH1186" s="155">
        <f>IF(U1186="sníž. přenesená",N1186,0)</f>
        <v>0</v>
      </c>
      <c r="BI1186" s="155">
        <f>IF(U1186="nulová",N1186,0)</f>
        <v>0</v>
      </c>
      <c r="BJ1186" s="9" t="s">
        <v>83</v>
      </c>
      <c r="BK1186" s="155">
        <f>ROUND(L1186*K1186,2)</f>
        <v>0</v>
      </c>
      <c r="BL1186" s="9" t="s">
        <v>337</v>
      </c>
      <c r="BM1186" s="9" t="s">
        <v>1822</v>
      </c>
    </row>
    <row r="1187" spans="2:51" s="157" customFormat="1" ht="22.5" customHeight="1">
      <c r="B1187" s="158"/>
      <c r="C1187" s="159"/>
      <c r="D1187" s="159"/>
      <c r="E1187" s="160"/>
      <c r="F1187" s="295" t="s">
        <v>320</v>
      </c>
      <c r="G1187" s="295"/>
      <c r="H1187" s="295"/>
      <c r="I1187" s="295"/>
      <c r="J1187" s="159"/>
      <c r="K1187" s="160"/>
      <c r="L1187" s="159"/>
      <c r="M1187" s="159"/>
      <c r="N1187" s="159"/>
      <c r="O1187" s="159"/>
      <c r="P1187" s="159"/>
      <c r="Q1187" s="159"/>
      <c r="R1187" s="161"/>
      <c r="T1187" s="162"/>
      <c r="U1187" s="159"/>
      <c r="V1187" s="159"/>
      <c r="W1187" s="159"/>
      <c r="X1187" s="159"/>
      <c r="Y1187" s="159"/>
      <c r="Z1187" s="159"/>
      <c r="AA1187" s="163"/>
      <c r="AT1187" s="164" t="s">
        <v>269</v>
      </c>
      <c r="AU1187" s="164" t="s">
        <v>90</v>
      </c>
      <c r="AV1187" s="157" t="s">
        <v>83</v>
      </c>
      <c r="AW1187" s="157" t="s">
        <v>32</v>
      </c>
      <c r="AX1187" s="157" t="s">
        <v>75</v>
      </c>
      <c r="AY1187" s="164" t="s">
        <v>148</v>
      </c>
    </row>
    <row r="1188" spans="2:51" s="165" customFormat="1" ht="22.5" customHeight="1">
      <c r="B1188" s="166"/>
      <c r="C1188" s="167"/>
      <c r="D1188" s="167"/>
      <c r="E1188" s="168"/>
      <c r="F1188" s="296" t="s">
        <v>985</v>
      </c>
      <c r="G1188" s="296"/>
      <c r="H1188" s="296"/>
      <c r="I1188" s="296"/>
      <c r="J1188" s="167"/>
      <c r="K1188" s="169">
        <v>6.3</v>
      </c>
      <c r="L1188" s="167"/>
      <c r="M1188" s="167"/>
      <c r="N1188" s="167"/>
      <c r="O1188" s="167"/>
      <c r="P1188" s="167"/>
      <c r="Q1188" s="167"/>
      <c r="R1188" s="170"/>
      <c r="T1188" s="171"/>
      <c r="U1188" s="167"/>
      <c r="V1188" s="167"/>
      <c r="W1188" s="167"/>
      <c r="X1188" s="167"/>
      <c r="Y1188" s="167"/>
      <c r="Z1188" s="167"/>
      <c r="AA1188" s="172"/>
      <c r="AT1188" s="173" t="s">
        <v>269</v>
      </c>
      <c r="AU1188" s="173" t="s">
        <v>90</v>
      </c>
      <c r="AV1188" s="165" t="s">
        <v>90</v>
      </c>
      <c r="AW1188" s="165" t="s">
        <v>32</v>
      </c>
      <c r="AX1188" s="165" t="s">
        <v>75</v>
      </c>
      <c r="AY1188" s="173" t="s">
        <v>148</v>
      </c>
    </row>
    <row r="1189" spans="2:51" s="165" customFormat="1" ht="22.5" customHeight="1">
      <c r="B1189" s="166"/>
      <c r="C1189" s="167"/>
      <c r="D1189" s="167"/>
      <c r="E1189" s="168"/>
      <c r="F1189" s="296" t="s">
        <v>986</v>
      </c>
      <c r="G1189" s="296"/>
      <c r="H1189" s="296"/>
      <c r="I1189" s="296"/>
      <c r="J1189" s="167"/>
      <c r="K1189" s="169">
        <v>2.8</v>
      </c>
      <c r="L1189" s="167"/>
      <c r="M1189" s="167"/>
      <c r="N1189" s="167"/>
      <c r="O1189" s="167"/>
      <c r="P1189" s="167"/>
      <c r="Q1189" s="167"/>
      <c r="R1189" s="170"/>
      <c r="T1189" s="171"/>
      <c r="U1189" s="167"/>
      <c r="V1189" s="167"/>
      <c r="W1189" s="167"/>
      <c r="X1189" s="167"/>
      <c r="Y1189" s="167"/>
      <c r="Z1189" s="167"/>
      <c r="AA1189" s="172"/>
      <c r="AT1189" s="173" t="s">
        <v>269</v>
      </c>
      <c r="AU1189" s="173" t="s">
        <v>90</v>
      </c>
      <c r="AV1189" s="165" t="s">
        <v>90</v>
      </c>
      <c r="AW1189" s="165" t="s">
        <v>32</v>
      </c>
      <c r="AX1189" s="165" t="s">
        <v>75</v>
      </c>
      <c r="AY1189" s="173" t="s">
        <v>148</v>
      </c>
    </row>
    <row r="1190" spans="2:51" s="165" customFormat="1" ht="22.5" customHeight="1">
      <c r="B1190" s="166"/>
      <c r="C1190" s="167"/>
      <c r="D1190" s="167"/>
      <c r="E1190" s="168"/>
      <c r="F1190" s="296" t="s">
        <v>987</v>
      </c>
      <c r="G1190" s="296"/>
      <c r="H1190" s="296"/>
      <c r="I1190" s="296"/>
      <c r="J1190" s="167"/>
      <c r="K1190" s="169">
        <v>1.3</v>
      </c>
      <c r="L1190" s="167"/>
      <c r="M1190" s="167"/>
      <c r="N1190" s="167"/>
      <c r="O1190" s="167"/>
      <c r="P1190" s="167"/>
      <c r="Q1190" s="167"/>
      <c r="R1190" s="170"/>
      <c r="T1190" s="171"/>
      <c r="U1190" s="167"/>
      <c r="V1190" s="167"/>
      <c r="W1190" s="167"/>
      <c r="X1190" s="167"/>
      <c r="Y1190" s="167"/>
      <c r="Z1190" s="167"/>
      <c r="AA1190" s="172"/>
      <c r="AT1190" s="173" t="s">
        <v>269</v>
      </c>
      <c r="AU1190" s="173" t="s">
        <v>90</v>
      </c>
      <c r="AV1190" s="165" t="s">
        <v>90</v>
      </c>
      <c r="AW1190" s="165" t="s">
        <v>32</v>
      </c>
      <c r="AX1190" s="165" t="s">
        <v>75</v>
      </c>
      <c r="AY1190" s="173" t="s">
        <v>148</v>
      </c>
    </row>
    <row r="1191" spans="2:51" s="157" customFormat="1" ht="22.5" customHeight="1">
      <c r="B1191" s="158"/>
      <c r="C1191" s="159"/>
      <c r="D1191" s="159"/>
      <c r="E1191" s="160"/>
      <c r="F1191" s="298" t="s">
        <v>329</v>
      </c>
      <c r="G1191" s="298"/>
      <c r="H1191" s="298"/>
      <c r="I1191" s="298"/>
      <c r="J1191" s="159"/>
      <c r="K1191" s="160"/>
      <c r="L1191" s="159"/>
      <c r="M1191" s="159"/>
      <c r="N1191" s="159"/>
      <c r="O1191" s="159"/>
      <c r="P1191" s="159"/>
      <c r="Q1191" s="159"/>
      <c r="R1191" s="161"/>
      <c r="T1191" s="162"/>
      <c r="U1191" s="159"/>
      <c r="V1191" s="159"/>
      <c r="W1191" s="159"/>
      <c r="X1191" s="159"/>
      <c r="Y1191" s="159"/>
      <c r="Z1191" s="159"/>
      <c r="AA1191" s="163"/>
      <c r="AT1191" s="164" t="s">
        <v>269</v>
      </c>
      <c r="AU1191" s="164" t="s">
        <v>90</v>
      </c>
      <c r="AV1191" s="157" t="s">
        <v>83</v>
      </c>
      <c r="AW1191" s="157" t="s">
        <v>32</v>
      </c>
      <c r="AX1191" s="157" t="s">
        <v>75</v>
      </c>
      <c r="AY1191" s="164" t="s">
        <v>148</v>
      </c>
    </row>
    <row r="1192" spans="2:51" s="165" customFormat="1" ht="22.5" customHeight="1">
      <c r="B1192" s="166"/>
      <c r="C1192" s="167"/>
      <c r="D1192" s="167"/>
      <c r="E1192" s="168"/>
      <c r="F1192" s="296" t="s">
        <v>988</v>
      </c>
      <c r="G1192" s="296"/>
      <c r="H1192" s="296"/>
      <c r="I1192" s="296"/>
      <c r="J1192" s="167"/>
      <c r="K1192" s="169">
        <v>4.5</v>
      </c>
      <c r="L1192" s="167"/>
      <c r="M1192" s="167"/>
      <c r="N1192" s="167"/>
      <c r="O1192" s="167"/>
      <c r="P1192" s="167"/>
      <c r="Q1192" s="167"/>
      <c r="R1192" s="170"/>
      <c r="T1192" s="171"/>
      <c r="U1192" s="167"/>
      <c r="V1192" s="167"/>
      <c r="W1192" s="167"/>
      <c r="X1192" s="167"/>
      <c r="Y1192" s="167"/>
      <c r="Z1192" s="167"/>
      <c r="AA1192" s="172"/>
      <c r="AT1192" s="173" t="s">
        <v>269</v>
      </c>
      <c r="AU1192" s="173" t="s">
        <v>90</v>
      </c>
      <c r="AV1192" s="165" t="s">
        <v>90</v>
      </c>
      <c r="AW1192" s="165" t="s">
        <v>32</v>
      </c>
      <c r="AX1192" s="165" t="s">
        <v>75</v>
      </c>
      <c r="AY1192" s="173" t="s">
        <v>148</v>
      </c>
    </row>
    <row r="1193" spans="2:51" s="165" customFormat="1" ht="22.5" customHeight="1">
      <c r="B1193" s="166"/>
      <c r="C1193" s="167"/>
      <c r="D1193" s="167"/>
      <c r="E1193" s="168"/>
      <c r="F1193" s="296" t="s">
        <v>989</v>
      </c>
      <c r="G1193" s="296"/>
      <c r="H1193" s="296"/>
      <c r="I1193" s="296"/>
      <c r="J1193" s="167"/>
      <c r="K1193" s="169">
        <v>4.5</v>
      </c>
      <c r="L1193" s="167"/>
      <c r="M1193" s="167"/>
      <c r="N1193" s="167"/>
      <c r="O1193" s="167"/>
      <c r="P1193" s="167"/>
      <c r="Q1193" s="167"/>
      <c r="R1193" s="170"/>
      <c r="T1193" s="171"/>
      <c r="U1193" s="167"/>
      <c r="V1193" s="167"/>
      <c r="W1193" s="167"/>
      <c r="X1193" s="167"/>
      <c r="Y1193" s="167"/>
      <c r="Z1193" s="167"/>
      <c r="AA1193" s="172"/>
      <c r="AT1193" s="173" t="s">
        <v>269</v>
      </c>
      <c r="AU1193" s="173" t="s">
        <v>90</v>
      </c>
      <c r="AV1193" s="165" t="s">
        <v>90</v>
      </c>
      <c r="AW1193" s="165" t="s">
        <v>32</v>
      </c>
      <c r="AX1193" s="165" t="s">
        <v>75</v>
      </c>
      <c r="AY1193" s="173" t="s">
        <v>148</v>
      </c>
    </row>
    <row r="1194" spans="2:51" s="157" customFormat="1" ht="22.5" customHeight="1">
      <c r="B1194" s="158"/>
      <c r="C1194" s="159"/>
      <c r="D1194" s="159"/>
      <c r="E1194" s="160"/>
      <c r="F1194" s="298" t="s">
        <v>990</v>
      </c>
      <c r="G1194" s="298"/>
      <c r="H1194" s="298"/>
      <c r="I1194" s="298"/>
      <c r="J1194" s="159"/>
      <c r="K1194" s="160"/>
      <c r="L1194" s="159"/>
      <c r="M1194" s="159"/>
      <c r="N1194" s="159"/>
      <c r="O1194" s="159"/>
      <c r="P1194" s="159"/>
      <c r="Q1194" s="159"/>
      <c r="R1194" s="161"/>
      <c r="T1194" s="162"/>
      <c r="U1194" s="159"/>
      <c r="V1194" s="159"/>
      <c r="W1194" s="159"/>
      <c r="X1194" s="159"/>
      <c r="Y1194" s="159"/>
      <c r="Z1194" s="159"/>
      <c r="AA1194" s="163"/>
      <c r="AT1194" s="164" t="s">
        <v>269</v>
      </c>
      <c r="AU1194" s="164" t="s">
        <v>90</v>
      </c>
      <c r="AV1194" s="157" t="s">
        <v>83</v>
      </c>
      <c r="AW1194" s="157" t="s">
        <v>32</v>
      </c>
      <c r="AX1194" s="157" t="s">
        <v>75</v>
      </c>
      <c r="AY1194" s="164" t="s">
        <v>148</v>
      </c>
    </row>
    <row r="1195" spans="2:51" s="165" customFormat="1" ht="22.5" customHeight="1">
      <c r="B1195" s="166"/>
      <c r="C1195" s="167"/>
      <c r="D1195" s="167"/>
      <c r="E1195" s="168"/>
      <c r="F1195" s="296" t="s">
        <v>760</v>
      </c>
      <c r="G1195" s="296"/>
      <c r="H1195" s="296"/>
      <c r="I1195" s="296"/>
      <c r="J1195" s="167"/>
      <c r="K1195" s="169">
        <v>5.2</v>
      </c>
      <c r="L1195" s="167"/>
      <c r="M1195" s="167"/>
      <c r="N1195" s="167"/>
      <c r="O1195" s="167"/>
      <c r="P1195" s="167"/>
      <c r="Q1195" s="167"/>
      <c r="R1195" s="170"/>
      <c r="T1195" s="171"/>
      <c r="U1195" s="167"/>
      <c r="V1195" s="167"/>
      <c r="W1195" s="167"/>
      <c r="X1195" s="167"/>
      <c r="Y1195" s="167"/>
      <c r="Z1195" s="167"/>
      <c r="AA1195" s="172"/>
      <c r="AT1195" s="173" t="s">
        <v>269</v>
      </c>
      <c r="AU1195" s="173" t="s">
        <v>90</v>
      </c>
      <c r="AV1195" s="165" t="s">
        <v>90</v>
      </c>
      <c r="AW1195" s="165" t="s">
        <v>32</v>
      </c>
      <c r="AX1195" s="165" t="s">
        <v>75</v>
      </c>
      <c r="AY1195" s="173" t="s">
        <v>148</v>
      </c>
    </row>
    <row r="1196" spans="2:51" s="165" customFormat="1" ht="22.5" customHeight="1">
      <c r="B1196" s="166"/>
      <c r="C1196" s="167"/>
      <c r="D1196" s="167"/>
      <c r="E1196" s="168"/>
      <c r="F1196" s="296" t="s">
        <v>761</v>
      </c>
      <c r="G1196" s="296"/>
      <c r="H1196" s="296"/>
      <c r="I1196" s="296"/>
      <c r="J1196" s="167"/>
      <c r="K1196" s="169">
        <v>2.4</v>
      </c>
      <c r="L1196" s="167"/>
      <c r="M1196" s="167"/>
      <c r="N1196" s="167"/>
      <c r="O1196" s="167"/>
      <c r="P1196" s="167"/>
      <c r="Q1196" s="167"/>
      <c r="R1196" s="170"/>
      <c r="T1196" s="171"/>
      <c r="U1196" s="167"/>
      <c r="V1196" s="167"/>
      <c r="W1196" s="167"/>
      <c r="X1196" s="167"/>
      <c r="Y1196" s="167"/>
      <c r="Z1196" s="167"/>
      <c r="AA1196" s="172"/>
      <c r="AT1196" s="173" t="s">
        <v>269</v>
      </c>
      <c r="AU1196" s="173" t="s">
        <v>90</v>
      </c>
      <c r="AV1196" s="165" t="s">
        <v>90</v>
      </c>
      <c r="AW1196" s="165" t="s">
        <v>32</v>
      </c>
      <c r="AX1196" s="165" t="s">
        <v>75</v>
      </c>
      <c r="AY1196" s="173" t="s">
        <v>148</v>
      </c>
    </row>
    <row r="1197" spans="2:51" s="183" customFormat="1" ht="22.5" customHeight="1">
      <c r="B1197" s="184"/>
      <c r="C1197" s="185"/>
      <c r="D1197" s="185"/>
      <c r="E1197" s="186" t="s">
        <v>213</v>
      </c>
      <c r="F1197" s="299" t="s">
        <v>281</v>
      </c>
      <c r="G1197" s="299"/>
      <c r="H1197" s="299"/>
      <c r="I1197" s="299"/>
      <c r="J1197" s="185"/>
      <c r="K1197" s="187">
        <v>27</v>
      </c>
      <c r="L1197" s="185"/>
      <c r="M1197" s="185"/>
      <c r="N1197" s="185"/>
      <c r="O1197" s="185"/>
      <c r="P1197" s="185"/>
      <c r="Q1197" s="185"/>
      <c r="R1197" s="188"/>
      <c r="T1197" s="189"/>
      <c r="U1197" s="185"/>
      <c r="V1197" s="185"/>
      <c r="W1197" s="185"/>
      <c r="X1197" s="185"/>
      <c r="Y1197" s="185"/>
      <c r="Z1197" s="185"/>
      <c r="AA1197" s="190"/>
      <c r="AT1197" s="191" t="s">
        <v>269</v>
      </c>
      <c r="AU1197" s="191" t="s">
        <v>90</v>
      </c>
      <c r="AV1197" s="183" t="s">
        <v>147</v>
      </c>
      <c r="AW1197" s="183" t="s">
        <v>32</v>
      </c>
      <c r="AX1197" s="183" t="s">
        <v>75</v>
      </c>
      <c r="AY1197" s="191" t="s">
        <v>148</v>
      </c>
    </row>
    <row r="1198" spans="2:51" s="165" customFormat="1" ht="22.5" customHeight="1">
      <c r="B1198" s="166"/>
      <c r="C1198" s="167"/>
      <c r="D1198" s="167"/>
      <c r="E1198" s="168"/>
      <c r="F1198" s="296" t="s">
        <v>1823</v>
      </c>
      <c r="G1198" s="296"/>
      <c r="H1198" s="296"/>
      <c r="I1198" s="296"/>
      <c r="J1198" s="167"/>
      <c r="K1198" s="169">
        <v>29.7</v>
      </c>
      <c r="L1198" s="167"/>
      <c r="M1198" s="167"/>
      <c r="N1198" s="167"/>
      <c r="O1198" s="167"/>
      <c r="P1198" s="167"/>
      <c r="Q1198" s="167"/>
      <c r="R1198" s="170"/>
      <c r="T1198" s="171"/>
      <c r="U1198" s="167"/>
      <c r="V1198" s="167"/>
      <c r="W1198" s="167"/>
      <c r="X1198" s="167"/>
      <c r="Y1198" s="167"/>
      <c r="Z1198" s="167"/>
      <c r="AA1198" s="172"/>
      <c r="AT1198" s="173" t="s">
        <v>269</v>
      </c>
      <c r="AU1198" s="173" t="s">
        <v>90</v>
      </c>
      <c r="AV1198" s="165" t="s">
        <v>90</v>
      </c>
      <c r="AW1198" s="165" t="s">
        <v>32</v>
      </c>
      <c r="AX1198" s="165" t="s">
        <v>83</v>
      </c>
      <c r="AY1198" s="173" t="s">
        <v>148</v>
      </c>
    </row>
    <row r="1199" spans="2:65" s="23" customFormat="1" ht="22.5" customHeight="1">
      <c r="B1199" s="146"/>
      <c r="C1199" s="147" t="s">
        <v>1824</v>
      </c>
      <c r="D1199" s="147" t="s">
        <v>149</v>
      </c>
      <c r="E1199" s="148" t="s">
        <v>1825</v>
      </c>
      <c r="F1199" s="291" t="s">
        <v>1826</v>
      </c>
      <c r="G1199" s="291"/>
      <c r="H1199" s="291"/>
      <c r="I1199" s="291"/>
      <c r="J1199" s="149" t="s">
        <v>172</v>
      </c>
      <c r="K1199" s="150">
        <v>63.853</v>
      </c>
      <c r="L1199" s="292"/>
      <c r="M1199" s="292"/>
      <c r="N1199" s="292">
        <f>ROUND(L1199*K1199,2)</f>
        <v>0</v>
      </c>
      <c r="O1199" s="292"/>
      <c r="P1199" s="292"/>
      <c r="Q1199" s="292"/>
      <c r="R1199" s="151"/>
      <c r="T1199" s="152"/>
      <c r="U1199" s="34" t="s">
        <v>40</v>
      </c>
      <c r="V1199" s="153">
        <v>0.044</v>
      </c>
      <c r="W1199" s="153">
        <f>V1199*K1199</f>
        <v>2.809532</v>
      </c>
      <c r="X1199" s="153">
        <v>0.0003</v>
      </c>
      <c r="Y1199" s="153">
        <f>X1199*K1199</f>
        <v>0.0191559</v>
      </c>
      <c r="Z1199" s="153">
        <v>0</v>
      </c>
      <c r="AA1199" s="154">
        <f>Z1199*K1199</f>
        <v>0</v>
      </c>
      <c r="AR1199" s="9" t="s">
        <v>337</v>
      </c>
      <c r="AT1199" s="9" t="s">
        <v>149</v>
      </c>
      <c r="AU1199" s="9" t="s">
        <v>90</v>
      </c>
      <c r="AY1199" s="9" t="s">
        <v>148</v>
      </c>
      <c r="BE1199" s="155">
        <f>IF(U1199="základní",N1199,0)</f>
        <v>0</v>
      </c>
      <c r="BF1199" s="155">
        <f>IF(U1199="snížená",N1199,0)</f>
        <v>0</v>
      </c>
      <c r="BG1199" s="155">
        <f>IF(U1199="zákl. přenesená",N1199,0)</f>
        <v>0</v>
      </c>
      <c r="BH1199" s="155">
        <f>IF(U1199="sníž. přenesená",N1199,0)</f>
        <v>0</v>
      </c>
      <c r="BI1199" s="155">
        <f>IF(U1199="nulová",N1199,0)</f>
        <v>0</v>
      </c>
      <c r="BJ1199" s="9" t="s">
        <v>83</v>
      </c>
      <c r="BK1199" s="155">
        <f>ROUND(L1199*K1199,2)</f>
        <v>0</v>
      </c>
      <c r="BL1199" s="9" t="s">
        <v>337</v>
      </c>
      <c r="BM1199" s="9" t="s">
        <v>1827</v>
      </c>
    </row>
    <row r="1200" spans="2:51" s="165" customFormat="1" ht="22.5" customHeight="1">
      <c r="B1200" s="166"/>
      <c r="C1200" s="167"/>
      <c r="D1200" s="167"/>
      <c r="E1200" s="168"/>
      <c r="F1200" s="300" t="s">
        <v>184</v>
      </c>
      <c r="G1200" s="300"/>
      <c r="H1200" s="300"/>
      <c r="I1200" s="300"/>
      <c r="J1200" s="167"/>
      <c r="K1200" s="169">
        <v>63.853</v>
      </c>
      <c r="L1200" s="167"/>
      <c r="M1200" s="167"/>
      <c r="N1200" s="167"/>
      <c r="O1200" s="167"/>
      <c r="P1200" s="167"/>
      <c r="Q1200" s="167"/>
      <c r="R1200" s="170"/>
      <c r="T1200" s="171"/>
      <c r="U1200" s="167"/>
      <c r="V1200" s="167"/>
      <c r="W1200" s="167"/>
      <c r="X1200" s="167"/>
      <c r="Y1200" s="167"/>
      <c r="Z1200" s="167"/>
      <c r="AA1200" s="172"/>
      <c r="AT1200" s="173" t="s">
        <v>269</v>
      </c>
      <c r="AU1200" s="173" t="s">
        <v>90</v>
      </c>
      <c r="AV1200" s="165" t="s">
        <v>90</v>
      </c>
      <c r="AW1200" s="165" t="s">
        <v>32</v>
      </c>
      <c r="AX1200" s="165" t="s">
        <v>83</v>
      </c>
      <c r="AY1200" s="173" t="s">
        <v>148</v>
      </c>
    </row>
    <row r="1201" spans="2:65" s="23" customFormat="1" ht="22.5" customHeight="1">
      <c r="B1201" s="146"/>
      <c r="C1201" s="147" t="s">
        <v>1828</v>
      </c>
      <c r="D1201" s="147" t="s">
        <v>149</v>
      </c>
      <c r="E1201" s="148" t="s">
        <v>1829</v>
      </c>
      <c r="F1201" s="291" t="s">
        <v>1830</v>
      </c>
      <c r="G1201" s="291"/>
      <c r="H1201" s="291"/>
      <c r="I1201" s="291"/>
      <c r="J1201" s="149" t="s">
        <v>259</v>
      </c>
      <c r="K1201" s="150">
        <v>76.43</v>
      </c>
      <c r="L1201" s="292"/>
      <c r="M1201" s="292"/>
      <c r="N1201" s="292">
        <f>ROUND(L1201*K1201,2)</f>
        <v>0</v>
      </c>
      <c r="O1201" s="292"/>
      <c r="P1201" s="292"/>
      <c r="Q1201" s="292"/>
      <c r="R1201" s="151"/>
      <c r="T1201" s="152"/>
      <c r="U1201" s="34" t="s">
        <v>40</v>
      </c>
      <c r="V1201" s="153">
        <v>0.038</v>
      </c>
      <c r="W1201" s="153">
        <f>V1201*K1201</f>
        <v>2.9043400000000004</v>
      </c>
      <c r="X1201" s="153">
        <v>0</v>
      </c>
      <c r="Y1201" s="153">
        <f>X1201*K1201</f>
        <v>0</v>
      </c>
      <c r="Z1201" s="153">
        <v>0</v>
      </c>
      <c r="AA1201" s="154">
        <f>Z1201*K1201</f>
        <v>0</v>
      </c>
      <c r="AR1201" s="9" t="s">
        <v>337</v>
      </c>
      <c r="AT1201" s="9" t="s">
        <v>149</v>
      </c>
      <c r="AU1201" s="9" t="s">
        <v>90</v>
      </c>
      <c r="AY1201" s="9" t="s">
        <v>148</v>
      </c>
      <c r="BE1201" s="155">
        <f>IF(U1201="základní",N1201,0)</f>
        <v>0</v>
      </c>
      <c r="BF1201" s="155">
        <f>IF(U1201="snížená",N1201,0)</f>
        <v>0</v>
      </c>
      <c r="BG1201" s="155">
        <f>IF(U1201="zákl. přenesená",N1201,0)</f>
        <v>0</v>
      </c>
      <c r="BH1201" s="155">
        <f>IF(U1201="sníž. přenesená",N1201,0)</f>
        <v>0</v>
      </c>
      <c r="BI1201" s="155">
        <f>IF(U1201="nulová",N1201,0)</f>
        <v>0</v>
      </c>
      <c r="BJ1201" s="9" t="s">
        <v>83</v>
      </c>
      <c r="BK1201" s="155">
        <f>ROUND(L1201*K1201,2)</f>
        <v>0</v>
      </c>
      <c r="BL1201" s="9" t="s">
        <v>337</v>
      </c>
      <c r="BM1201" s="9" t="s">
        <v>1831</v>
      </c>
    </row>
    <row r="1202" spans="2:51" s="157" customFormat="1" ht="22.5" customHeight="1">
      <c r="B1202" s="158"/>
      <c r="C1202" s="159"/>
      <c r="D1202" s="159"/>
      <c r="E1202" s="160"/>
      <c r="F1202" s="295" t="s">
        <v>1832</v>
      </c>
      <c r="G1202" s="295"/>
      <c r="H1202" s="295"/>
      <c r="I1202" s="295"/>
      <c r="J1202" s="159"/>
      <c r="K1202" s="160"/>
      <c r="L1202" s="159"/>
      <c r="M1202" s="159"/>
      <c r="N1202" s="159"/>
      <c r="O1202" s="159"/>
      <c r="P1202" s="159"/>
      <c r="Q1202" s="159"/>
      <c r="R1202" s="161"/>
      <c r="T1202" s="162"/>
      <c r="U1202" s="159"/>
      <c r="V1202" s="159"/>
      <c r="W1202" s="159"/>
      <c r="X1202" s="159"/>
      <c r="Y1202" s="159"/>
      <c r="Z1202" s="159"/>
      <c r="AA1202" s="163"/>
      <c r="AT1202" s="164" t="s">
        <v>269</v>
      </c>
      <c r="AU1202" s="164" t="s">
        <v>90</v>
      </c>
      <c r="AV1202" s="157" t="s">
        <v>83</v>
      </c>
      <c r="AW1202" s="157" t="s">
        <v>32</v>
      </c>
      <c r="AX1202" s="157" t="s">
        <v>75</v>
      </c>
      <c r="AY1202" s="164" t="s">
        <v>148</v>
      </c>
    </row>
    <row r="1203" spans="2:51" s="165" customFormat="1" ht="22.5" customHeight="1">
      <c r="B1203" s="166"/>
      <c r="C1203" s="167"/>
      <c r="D1203" s="167"/>
      <c r="E1203" s="168"/>
      <c r="F1203" s="296" t="s">
        <v>1833</v>
      </c>
      <c r="G1203" s="296"/>
      <c r="H1203" s="296"/>
      <c r="I1203" s="296"/>
      <c r="J1203" s="167"/>
      <c r="K1203" s="169">
        <v>76.43</v>
      </c>
      <c r="L1203" s="167"/>
      <c r="M1203" s="167"/>
      <c r="N1203" s="167"/>
      <c r="O1203" s="167"/>
      <c r="P1203" s="167"/>
      <c r="Q1203" s="167"/>
      <c r="R1203" s="170"/>
      <c r="T1203" s="171"/>
      <c r="U1203" s="167"/>
      <c r="V1203" s="167"/>
      <c r="W1203" s="167"/>
      <c r="X1203" s="167"/>
      <c r="Y1203" s="167"/>
      <c r="Z1203" s="167"/>
      <c r="AA1203" s="172"/>
      <c r="AT1203" s="173" t="s">
        <v>269</v>
      </c>
      <c r="AU1203" s="173" t="s">
        <v>90</v>
      </c>
      <c r="AV1203" s="165" t="s">
        <v>90</v>
      </c>
      <c r="AW1203" s="165" t="s">
        <v>32</v>
      </c>
      <c r="AX1203" s="165" t="s">
        <v>83</v>
      </c>
      <c r="AY1203" s="173" t="s">
        <v>148</v>
      </c>
    </row>
    <row r="1204" spans="2:65" s="23" customFormat="1" ht="31.5" customHeight="1">
      <c r="B1204" s="146"/>
      <c r="C1204" s="147" t="s">
        <v>1834</v>
      </c>
      <c r="D1204" s="147" t="s">
        <v>149</v>
      </c>
      <c r="E1204" s="148" t="s">
        <v>1835</v>
      </c>
      <c r="F1204" s="291" t="s">
        <v>1836</v>
      </c>
      <c r="G1204" s="291"/>
      <c r="H1204" s="291"/>
      <c r="I1204" s="291"/>
      <c r="J1204" s="149" t="s">
        <v>172</v>
      </c>
      <c r="K1204" s="150">
        <v>38.3</v>
      </c>
      <c r="L1204" s="292"/>
      <c r="M1204" s="292"/>
      <c r="N1204" s="292">
        <f>ROUND(L1204*K1204,2)</f>
        <v>0</v>
      </c>
      <c r="O1204" s="292"/>
      <c r="P1204" s="292"/>
      <c r="Q1204" s="292"/>
      <c r="R1204" s="151"/>
      <c r="T1204" s="152"/>
      <c r="U1204" s="34" t="s">
        <v>40</v>
      </c>
      <c r="V1204" s="153">
        <v>0.30000000000000004</v>
      </c>
      <c r="W1204" s="153">
        <f>V1204*K1204</f>
        <v>11.49</v>
      </c>
      <c r="X1204" s="153">
        <v>0.00715</v>
      </c>
      <c r="Y1204" s="153">
        <f>X1204*K1204</f>
        <v>0.273845</v>
      </c>
      <c r="Z1204" s="153">
        <v>0</v>
      </c>
      <c r="AA1204" s="154">
        <f>Z1204*K1204</f>
        <v>0</v>
      </c>
      <c r="AR1204" s="9" t="s">
        <v>337</v>
      </c>
      <c r="AT1204" s="9" t="s">
        <v>149</v>
      </c>
      <c r="AU1204" s="9" t="s">
        <v>90</v>
      </c>
      <c r="AY1204" s="9" t="s">
        <v>148</v>
      </c>
      <c r="BE1204" s="155">
        <f>IF(U1204="základní",N1204,0)</f>
        <v>0</v>
      </c>
      <c r="BF1204" s="155">
        <f>IF(U1204="snížená",N1204,0)</f>
        <v>0</v>
      </c>
      <c r="BG1204" s="155">
        <f>IF(U1204="zákl. přenesená",N1204,0)</f>
        <v>0</v>
      </c>
      <c r="BH1204" s="155">
        <f>IF(U1204="sníž. přenesená",N1204,0)</f>
        <v>0</v>
      </c>
      <c r="BI1204" s="155">
        <f>IF(U1204="nulová",N1204,0)</f>
        <v>0</v>
      </c>
      <c r="BJ1204" s="9" t="s">
        <v>83</v>
      </c>
      <c r="BK1204" s="155">
        <f>ROUND(L1204*K1204,2)</f>
        <v>0</v>
      </c>
      <c r="BL1204" s="9" t="s">
        <v>337</v>
      </c>
      <c r="BM1204" s="9" t="s">
        <v>1837</v>
      </c>
    </row>
    <row r="1205" spans="2:51" s="165" customFormat="1" ht="22.5" customHeight="1">
      <c r="B1205" s="166"/>
      <c r="C1205" s="167"/>
      <c r="D1205" s="167"/>
      <c r="E1205" s="168"/>
      <c r="F1205" s="300" t="s">
        <v>1838</v>
      </c>
      <c r="G1205" s="300"/>
      <c r="H1205" s="300"/>
      <c r="I1205" s="300"/>
      <c r="J1205" s="167"/>
      <c r="K1205" s="169">
        <v>38.3</v>
      </c>
      <c r="L1205" s="167"/>
      <c r="M1205" s="167"/>
      <c r="N1205" s="167"/>
      <c r="O1205" s="167"/>
      <c r="P1205" s="167"/>
      <c r="Q1205" s="167"/>
      <c r="R1205" s="170"/>
      <c r="T1205" s="171"/>
      <c r="U1205" s="167"/>
      <c r="V1205" s="167"/>
      <c r="W1205" s="167"/>
      <c r="X1205" s="167"/>
      <c r="Y1205" s="167"/>
      <c r="Z1205" s="167"/>
      <c r="AA1205" s="172"/>
      <c r="AT1205" s="173" t="s">
        <v>269</v>
      </c>
      <c r="AU1205" s="173" t="s">
        <v>90</v>
      </c>
      <c r="AV1205" s="165" t="s">
        <v>90</v>
      </c>
      <c r="AW1205" s="165" t="s">
        <v>32</v>
      </c>
      <c r="AX1205" s="165" t="s">
        <v>83</v>
      </c>
      <c r="AY1205" s="173" t="s">
        <v>148</v>
      </c>
    </row>
    <row r="1206" spans="2:65" s="23" customFormat="1" ht="31.5" customHeight="1">
      <c r="B1206" s="146"/>
      <c r="C1206" s="147" t="s">
        <v>1839</v>
      </c>
      <c r="D1206" s="147" t="s">
        <v>149</v>
      </c>
      <c r="E1206" s="148" t="s">
        <v>1840</v>
      </c>
      <c r="F1206" s="291" t="s">
        <v>1841</v>
      </c>
      <c r="G1206" s="291"/>
      <c r="H1206" s="291"/>
      <c r="I1206" s="291"/>
      <c r="J1206" s="149" t="s">
        <v>1024</v>
      </c>
      <c r="K1206" s="150">
        <v>1006.217</v>
      </c>
      <c r="L1206" s="292"/>
      <c r="M1206" s="292"/>
      <c r="N1206" s="292">
        <f>ROUND(L1206*K1206,2)</f>
        <v>0</v>
      </c>
      <c r="O1206" s="292"/>
      <c r="P1206" s="292"/>
      <c r="Q1206" s="292"/>
      <c r="R1206" s="151"/>
      <c r="T1206" s="152"/>
      <c r="U1206" s="34" t="s">
        <v>40</v>
      </c>
      <c r="V1206" s="153">
        <v>0</v>
      </c>
      <c r="W1206" s="153">
        <f>V1206*K1206</f>
        <v>0</v>
      </c>
      <c r="X1206" s="153">
        <v>0</v>
      </c>
      <c r="Y1206" s="153">
        <f>X1206*K1206</f>
        <v>0</v>
      </c>
      <c r="Z1206" s="153">
        <v>0</v>
      </c>
      <c r="AA1206" s="154">
        <f>Z1206*K1206</f>
        <v>0</v>
      </c>
      <c r="AR1206" s="9" t="s">
        <v>337</v>
      </c>
      <c r="AT1206" s="9" t="s">
        <v>149</v>
      </c>
      <c r="AU1206" s="9" t="s">
        <v>90</v>
      </c>
      <c r="AY1206" s="9" t="s">
        <v>148</v>
      </c>
      <c r="BE1206" s="155">
        <f>IF(U1206="základní",N1206,0)</f>
        <v>0</v>
      </c>
      <c r="BF1206" s="155">
        <f>IF(U1206="snížená",N1206,0)</f>
        <v>0</v>
      </c>
      <c r="BG1206" s="155">
        <f>IF(U1206="zákl. přenesená",N1206,0)</f>
        <v>0</v>
      </c>
      <c r="BH1206" s="155">
        <f>IF(U1206="sníž. přenesená",N1206,0)</f>
        <v>0</v>
      </c>
      <c r="BI1206" s="155">
        <f>IF(U1206="nulová",N1206,0)</f>
        <v>0</v>
      </c>
      <c r="BJ1206" s="9" t="s">
        <v>83</v>
      </c>
      <c r="BK1206" s="155">
        <f>ROUND(L1206*K1206,2)</f>
        <v>0</v>
      </c>
      <c r="BL1206" s="9" t="s">
        <v>337</v>
      </c>
      <c r="BM1206" s="9" t="s">
        <v>1842</v>
      </c>
    </row>
    <row r="1207" spans="2:63" s="134" customFormat="1" ht="29.25" customHeight="1">
      <c r="B1207" s="135"/>
      <c r="C1207" s="136"/>
      <c r="D1207" s="145" t="s">
        <v>243</v>
      </c>
      <c r="E1207" s="145"/>
      <c r="F1207" s="145"/>
      <c r="G1207" s="145"/>
      <c r="H1207" s="145"/>
      <c r="I1207" s="145"/>
      <c r="J1207" s="145"/>
      <c r="K1207" s="145"/>
      <c r="L1207" s="145"/>
      <c r="M1207" s="145"/>
      <c r="N1207" s="301">
        <f>BK1207</f>
        <v>0</v>
      </c>
      <c r="O1207" s="301"/>
      <c r="P1207" s="301"/>
      <c r="Q1207" s="301"/>
      <c r="R1207" s="138"/>
      <c r="T1207" s="139"/>
      <c r="U1207" s="136"/>
      <c r="V1207" s="136"/>
      <c r="W1207" s="140">
        <f>SUM(W1208:W1277)</f>
        <v>92.3734</v>
      </c>
      <c r="X1207" s="136"/>
      <c r="Y1207" s="140">
        <f>SUM(Y1208:Y1277)</f>
        <v>1.5429273787950002</v>
      </c>
      <c r="Z1207" s="136"/>
      <c r="AA1207" s="141">
        <f>SUM(AA1208:AA1277)</f>
        <v>0</v>
      </c>
      <c r="AR1207" s="142" t="s">
        <v>90</v>
      </c>
      <c r="AT1207" s="143" t="s">
        <v>74</v>
      </c>
      <c r="AU1207" s="143" t="s">
        <v>83</v>
      </c>
      <c r="AY1207" s="142" t="s">
        <v>148</v>
      </c>
      <c r="BK1207" s="144">
        <f>SUM(BK1208:BK1277)</f>
        <v>0</v>
      </c>
    </row>
    <row r="1208" spans="2:65" s="23" customFormat="1" ht="31.5" customHeight="1">
      <c r="B1208" s="146"/>
      <c r="C1208" s="147" t="s">
        <v>1843</v>
      </c>
      <c r="D1208" s="147" t="s">
        <v>149</v>
      </c>
      <c r="E1208" s="148" t="s">
        <v>1844</v>
      </c>
      <c r="F1208" s="291" t="s">
        <v>1845</v>
      </c>
      <c r="G1208" s="291"/>
      <c r="H1208" s="291"/>
      <c r="I1208" s="291"/>
      <c r="J1208" s="149" t="s">
        <v>266</v>
      </c>
      <c r="K1208" s="150">
        <v>2.119</v>
      </c>
      <c r="L1208" s="292"/>
      <c r="M1208" s="292"/>
      <c r="N1208" s="292">
        <f>ROUND(L1208*K1208,2)</f>
        <v>0</v>
      </c>
      <c r="O1208" s="292"/>
      <c r="P1208" s="292"/>
      <c r="Q1208" s="292"/>
      <c r="R1208" s="151"/>
      <c r="T1208" s="152"/>
      <c r="U1208" s="34" t="s">
        <v>40</v>
      </c>
      <c r="V1208" s="153">
        <v>0</v>
      </c>
      <c r="W1208" s="153">
        <f>V1208*K1208</f>
        <v>0</v>
      </c>
      <c r="X1208" s="153">
        <v>0.023367805</v>
      </c>
      <c r="Y1208" s="153">
        <f>X1208*K1208</f>
        <v>0.049516378795</v>
      </c>
      <c r="Z1208" s="153">
        <v>0</v>
      </c>
      <c r="AA1208" s="154">
        <f>Z1208*K1208</f>
        <v>0</v>
      </c>
      <c r="AR1208" s="9" t="s">
        <v>337</v>
      </c>
      <c r="AT1208" s="9" t="s">
        <v>149</v>
      </c>
      <c r="AU1208" s="9" t="s">
        <v>90</v>
      </c>
      <c r="AY1208" s="9" t="s">
        <v>148</v>
      </c>
      <c r="BE1208" s="155">
        <f>IF(U1208="základní",N1208,0)</f>
        <v>0</v>
      </c>
      <c r="BF1208" s="155">
        <f>IF(U1208="snížená",N1208,0)</f>
        <v>0</v>
      </c>
      <c r="BG1208" s="155">
        <f>IF(U1208="zákl. přenesená",N1208,0)</f>
        <v>0</v>
      </c>
      <c r="BH1208" s="155">
        <f>IF(U1208="sníž. přenesená",N1208,0)</f>
        <v>0</v>
      </c>
      <c r="BI1208" s="155">
        <f>IF(U1208="nulová",N1208,0)</f>
        <v>0</v>
      </c>
      <c r="BJ1208" s="9" t="s">
        <v>83</v>
      </c>
      <c r="BK1208" s="155">
        <f>ROUND(L1208*K1208,2)</f>
        <v>0</v>
      </c>
      <c r="BL1208" s="9" t="s">
        <v>337</v>
      </c>
      <c r="BM1208" s="9" t="s">
        <v>1846</v>
      </c>
    </row>
    <row r="1209" spans="2:51" s="165" customFormat="1" ht="22.5" customHeight="1">
      <c r="B1209" s="166"/>
      <c r="C1209" s="167"/>
      <c r="D1209" s="167"/>
      <c r="E1209" s="168"/>
      <c r="F1209" s="300" t="s">
        <v>1847</v>
      </c>
      <c r="G1209" s="300"/>
      <c r="H1209" s="300"/>
      <c r="I1209" s="300"/>
      <c r="J1209" s="167"/>
      <c r="K1209" s="169">
        <v>0.767</v>
      </c>
      <c r="L1209" s="167"/>
      <c r="M1209" s="167"/>
      <c r="N1209" s="167"/>
      <c r="O1209" s="167"/>
      <c r="P1209" s="167"/>
      <c r="Q1209" s="167"/>
      <c r="R1209" s="170"/>
      <c r="T1209" s="171"/>
      <c r="U1209" s="167"/>
      <c r="V1209" s="167"/>
      <c r="W1209" s="167"/>
      <c r="X1209" s="167"/>
      <c r="Y1209" s="167"/>
      <c r="Z1209" s="167"/>
      <c r="AA1209" s="172"/>
      <c r="AT1209" s="173" t="s">
        <v>269</v>
      </c>
      <c r="AU1209" s="173" t="s">
        <v>90</v>
      </c>
      <c r="AV1209" s="165" t="s">
        <v>90</v>
      </c>
      <c r="AW1209" s="165" t="s">
        <v>32</v>
      </c>
      <c r="AX1209" s="165" t="s">
        <v>75</v>
      </c>
      <c r="AY1209" s="173" t="s">
        <v>148</v>
      </c>
    </row>
    <row r="1210" spans="2:51" s="165" customFormat="1" ht="22.5" customHeight="1">
      <c r="B1210" s="166"/>
      <c r="C1210" s="167"/>
      <c r="D1210" s="167"/>
      <c r="E1210" s="168"/>
      <c r="F1210" s="296" t="s">
        <v>1848</v>
      </c>
      <c r="G1210" s="296"/>
      <c r="H1210" s="296"/>
      <c r="I1210" s="296"/>
      <c r="J1210" s="167"/>
      <c r="K1210" s="169">
        <v>1.082</v>
      </c>
      <c r="L1210" s="167"/>
      <c r="M1210" s="167"/>
      <c r="N1210" s="167"/>
      <c r="O1210" s="167"/>
      <c r="P1210" s="167"/>
      <c r="Q1210" s="167"/>
      <c r="R1210" s="170"/>
      <c r="T1210" s="171"/>
      <c r="U1210" s="167"/>
      <c r="V1210" s="167"/>
      <c r="W1210" s="167"/>
      <c r="X1210" s="167"/>
      <c r="Y1210" s="167"/>
      <c r="Z1210" s="167"/>
      <c r="AA1210" s="172"/>
      <c r="AT1210" s="173" t="s">
        <v>269</v>
      </c>
      <c r="AU1210" s="173" t="s">
        <v>90</v>
      </c>
      <c r="AV1210" s="165" t="s">
        <v>90</v>
      </c>
      <c r="AW1210" s="165" t="s">
        <v>32</v>
      </c>
      <c r="AX1210" s="165" t="s">
        <v>75</v>
      </c>
      <c r="AY1210" s="173" t="s">
        <v>148</v>
      </c>
    </row>
    <row r="1211" spans="2:51" s="165" customFormat="1" ht="22.5" customHeight="1">
      <c r="B1211" s="166"/>
      <c r="C1211" s="167"/>
      <c r="D1211" s="167"/>
      <c r="E1211" s="168"/>
      <c r="F1211" s="296" t="s">
        <v>1849</v>
      </c>
      <c r="G1211" s="296"/>
      <c r="H1211" s="296"/>
      <c r="I1211" s="296"/>
      <c r="J1211" s="167"/>
      <c r="K1211" s="169">
        <v>0.27</v>
      </c>
      <c r="L1211" s="167"/>
      <c r="M1211" s="167"/>
      <c r="N1211" s="167"/>
      <c r="O1211" s="167"/>
      <c r="P1211" s="167"/>
      <c r="Q1211" s="167"/>
      <c r="R1211" s="170"/>
      <c r="T1211" s="171"/>
      <c r="U1211" s="167"/>
      <c r="V1211" s="167"/>
      <c r="W1211" s="167"/>
      <c r="X1211" s="167"/>
      <c r="Y1211" s="167"/>
      <c r="Z1211" s="167"/>
      <c r="AA1211" s="172"/>
      <c r="AT1211" s="173" t="s">
        <v>269</v>
      </c>
      <c r="AU1211" s="173" t="s">
        <v>90</v>
      </c>
      <c r="AV1211" s="165" t="s">
        <v>90</v>
      </c>
      <c r="AW1211" s="165" t="s">
        <v>32</v>
      </c>
      <c r="AX1211" s="165" t="s">
        <v>75</v>
      </c>
      <c r="AY1211" s="173" t="s">
        <v>148</v>
      </c>
    </row>
    <row r="1212" spans="2:51" s="183" customFormat="1" ht="22.5" customHeight="1">
      <c r="B1212" s="184"/>
      <c r="C1212" s="185"/>
      <c r="D1212" s="185"/>
      <c r="E1212" s="186"/>
      <c r="F1212" s="299" t="s">
        <v>281</v>
      </c>
      <c r="G1212" s="299"/>
      <c r="H1212" s="299"/>
      <c r="I1212" s="299"/>
      <c r="J1212" s="185"/>
      <c r="K1212" s="187">
        <v>2.119</v>
      </c>
      <c r="L1212" s="185"/>
      <c r="M1212" s="185"/>
      <c r="N1212" s="185"/>
      <c r="O1212" s="185"/>
      <c r="P1212" s="185"/>
      <c r="Q1212" s="185"/>
      <c r="R1212" s="188"/>
      <c r="T1212" s="189"/>
      <c r="U1212" s="185"/>
      <c r="V1212" s="185"/>
      <c r="W1212" s="185"/>
      <c r="X1212" s="185"/>
      <c r="Y1212" s="185"/>
      <c r="Z1212" s="185"/>
      <c r="AA1212" s="190"/>
      <c r="AT1212" s="191" t="s">
        <v>269</v>
      </c>
      <c r="AU1212" s="191" t="s">
        <v>90</v>
      </c>
      <c r="AV1212" s="183" t="s">
        <v>147</v>
      </c>
      <c r="AW1212" s="183" t="s">
        <v>32</v>
      </c>
      <c r="AX1212" s="183" t="s">
        <v>83</v>
      </c>
      <c r="AY1212" s="191" t="s">
        <v>148</v>
      </c>
    </row>
    <row r="1213" spans="2:65" s="23" customFormat="1" ht="31.5" customHeight="1">
      <c r="B1213" s="146"/>
      <c r="C1213" s="147" t="s">
        <v>1850</v>
      </c>
      <c r="D1213" s="147" t="s">
        <v>149</v>
      </c>
      <c r="E1213" s="148" t="s">
        <v>1851</v>
      </c>
      <c r="F1213" s="291" t="s">
        <v>1852</v>
      </c>
      <c r="G1213" s="291"/>
      <c r="H1213" s="291"/>
      <c r="I1213" s="291"/>
      <c r="J1213" s="149" t="s">
        <v>451</v>
      </c>
      <c r="K1213" s="150">
        <v>154.13</v>
      </c>
      <c r="L1213" s="292"/>
      <c r="M1213" s="292"/>
      <c r="N1213" s="292">
        <f>ROUND(L1213*K1213,2)</f>
        <v>0</v>
      </c>
      <c r="O1213" s="292"/>
      <c r="P1213" s="292"/>
      <c r="Q1213" s="292"/>
      <c r="R1213" s="151"/>
      <c r="T1213" s="152"/>
      <c r="U1213" s="34" t="s">
        <v>40</v>
      </c>
      <c r="V1213" s="153">
        <v>0</v>
      </c>
      <c r="W1213" s="153">
        <f>V1213*K1213</f>
        <v>0</v>
      </c>
      <c r="X1213" s="153">
        <v>0</v>
      </c>
      <c r="Y1213" s="153">
        <f>X1213*K1213</f>
        <v>0</v>
      </c>
      <c r="Z1213" s="153">
        <v>0</v>
      </c>
      <c r="AA1213" s="154">
        <f>Z1213*K1213</f>
        <v>0</v>
      </c>
      <c r="AR1213" s="9" t="s">
        <v>337</v>
      </c>
      <c r="AT1213" s="9" t="s">
        <v>149</v>
      </c>
      <c r="AU1213" s="9" t="s">
        <v>90</v>
      </c>
      <c r="AY1213" s="9" t="s">
        <v>148</v>
      </c>
      <c r="BE1213" s="155">
        <f>IF(U1213="základní",N1213,0)</f>
        <v>0</v>
      </c>
      <c r="BF1213" s="155">
        <f>IF(U1213="snížená",N1213,0)</f>
        <v>0</v>
      </c>
      <c r="BG1213" s="155">
        <f>IF(U1213="zákl. přenesená",N1213,0)</f>
        <v>0</v>
      </c>
      <c r="BH1213" s="155">
        <f>IF(U1213="sníž. přenesená",N1213,0)</f>
        <v>0</v>
      </c>
      <c r="BI1213" s="155">
        <f>IF(U1213="nulová",N1213,0)</f>
        <v>0</v>
      </c>
      <c r="BJ1213" s="9" t="s">
        <v>83</v>
      </c>
      <c r="BK1213" s="155">
        <f>ROUND(L1213*K1213,2)</f>
        <v>0</v>
      </c>
      <c r="BL1213" s="9" t="s">
        <v>337</v>
      </c>
      <c r="BM1213" s="9" t="s">
        <v>1853</v>
      </c>
    </row>
    <row r="1214" spans="2:51" s="157" customFormat="1" ht="22.5" customHeight="1">
      <c r="B1214" s="158"/>
      <c r="C1214" s="159"/>
      <c r="D1214" s="159"/>
      <c r="E1214" s="160"/>
      <c r="F1214" s="295" t="s">
        <v>320</v>
      </c>
      <c r="G1214" s="295"/>
      <c r="H1214" s="295"/>
      <c r="I1214" s="295"/>
      <c r="J1214" s="159"/>
      <c r="K1214" s="160"/>
      <c r="L1214" s="159"/>
      <c r="M1214" s="159"/>
      <c r="N1214" s="159"/>
      <c r="O1214" s="159"/>
      <c r="P1214" s="159"/>
      <c r="Q1214" s="159"/>
      <c r="R1214" s="161"/>
      <c r="T1214" s="162"/>
      <c r="U1214" s="159"/>
      <c r="V1214" s="159"/>
      <c r="W1214" s="159"/>
      <c r="X1214" s="159"/>
      <c r="Y1214" s="159"/>
      <c r="Z1214" s="159"/>
      <c r="AA1214" s="163"/>
      <c r="AT1214" s="164" t="s">
        <v>269</v>
      </c>
      <c r="AU1214" s="164" t="s">
        <v>90</v>
      </c>
      <c r="AV1214" s="157" t="s">
        <v>83</v>
      </c>
      <c r="AW1214" s="157" t="s">
        <v>32</v>
      </c>
      <c r="AX1214" s="157" t="s">
        <v>75</v>
      </c>
      <c r="AY1214" s="164" t="s">
        <v>148</v>
      </c>
    </row>
    <row r="1215" spans="2:51" s="165" customFormat="1" ht="22.5" customHeight="1">
      <c r="B1215" s="166"/>
      <c r="C1215" s="167"/>
      <c r="D1215" s="167"/>
      <c r="E1215" s="168"/>
      <c r="F1215" s="296" t="s">
        <v>1854</v>
      </c>
      <c r="G1215" s="296"/>
      <c r="H1215" s="296"/>
      <c r="I1215" s="296"/>
      <c r="J1215" s="167"/>
      <c r="K1215" s="169">
        <v>11.3</v>
      </c>
      <c r="L1215" s="167"/>
      <c r="M1215" s="167"/>
      <c r="N1215" s="167"/>
      <c r="O1215" s="167"/>
      <c r="P1215" s="167"/>
      <c r="Q1215" s="167"/>
      <c r="R1215" s="170"/>
      <c r="T1215" s="171"/>
      <c r="U1215" s="167"/>
      <c r="V1215" s="167"/>
      <c r="W1215" s="167"/>
      <c r="X1215" s="167"/>
      <c r="Y1215" s="167"/>
      <c r="Z1215" s="167"/>
      <c r="AA1215" s="172"/>
      <c r="AT1215" s="173" t="s">
        <v>269</v>
      </c>
      <c r="AU1215" s="173" t="s">
        <v>90</v>
      </c>
      <c r="AV1215" s="165" t="s">
        <v>90</v>
      </c>
      <c r="AW1215" s="165" t="s">
        <v>32</v>
      </c>
      <c r="AX1215" s="165" t="s">
        <v>75</v>
      </c>
      <c r="AY1215" s="173" t="s">
        <v>148</v>
      </c>
    </row>
    <row r="1216" spans="2:51" s="165" customFormat="1" ht="22.5" customHeight="1">
      <c r="B1216" s="166"/>
      <c r="C1216" s="167"/>
      <c r="D1216" s="167"/>
      <c r="E1216" s="168"/>
      <c r="F1216" s="296" t="s">
        <v>1855</v>
      </c>
      <c r="G1216" s="296"/>
      <c r="H1216" s="296"/>
      <c r="I1216" s="296"/>
      <c r="J1216" s="167"/>
      <c r="K1216" s="169">
        <v>15.32</v>
      </c>
      <c r="L1216" s="167"/>
      <c r="M1216" s="167"/>
      <c r="N1216" s="167"/>
      <c r="O1216" s="167"/>
      <c r="P1216" s="167"/>
      <c r="Q1216" s="167"/>
      <c r="R1216" s="170"/>
      <c r="T1216" s="171"/>
      <c r="U1216" s="167"/>
      <c r="V1216" s="167"/>
      <c r="W1216" s="167"/>
      <c r="X1216" s="167"/>
      <c r="Y1216" s="167"/>
      <c r="Z1216" s="167"/>
      <c r="AA1216" s="172"/>
      <c r="AT1216" s="173" t="s">
        <v>269</v>
      </c>
      <c r="AU1216" s="173" t="s">
        <v>90</v>
      </c>
      <c r="AV1216" s="165" t="s">
        <v>90</v>
      </c>
      <c r="AW1216" s="165" t="s">
        <v>32</v>
      </c>
      <c r="AX1216" s="165" t="s">
        <v>75</v>
      </c>
      <c r="AY1216" s="173" t="s">
        <v>148</v>
      </c>
    </row>
    <row r="1217" spans="2:51" s="165" customFormat="1" ht="22.5" customHeight="1">
      <c r="B1217" s="166"/>
      <c r="C1217" s="167"/>
      <c r="D1217" s="167"/>
      <c r="E1217" s="168"/>
      <c r="F1217" s="296" t="s">
        <v>1856</v>
      </c>
      <c r="G1217" s="296"/>
      <c r="H1217" s="296"/>
      <c r="I1217" s="296"/>
      <c r="J1217" s="167"/>
      <c r="K1217" s="169">
        <v>10.55</v>
      </c>
      <c r="L1217" s="167"/>
      <c r="M1217" s="167"/>
      <c r="N1217" s="167"/>
      <c r="O1217" s="167"/>
      <c r="P1217" s="167"/>
      <c r="Q1217" s="167"/>
      <c r="R1217" s="170"/>
      <c r="T1217" s="171"/>
      <c r="U1217" s="167"/>
      <c r="V1217" s="167"/>
      <c r="W1217" s="167"/>
      <c r="X1217" s="167"/>
      <c r="Y1217" s="167"/>
      <c r="Z1217" s="167"/>
      <c r="AA1217" s="172"/>
      <c r="AT1217" s="173" t="s">
        <v>269</v>
      </c>
      <c r="AU1217" s="173" t="s">
        <v>90</v>
      </c>
      <c r="AV1217" s="165" t="s">
        <v>90</v>
      </c>
      <c r="AW1217" s="165" t="s">
        <v>32</v>
      </c>
      <c r="AX1217" s="165" t="s">
        <v>75</v>
      </c>
      <c r="AY1217" s="173" t="s">
        <v>148</v>
      </c>
    </row>
    <row r="1218" spans="2:51" s="165" customFormat="1" ht="22.5" customHeight="1">
      <c r="B1218" s="166"/>
      <c r="C1218" s="167"/>
      <c r="D1218" s="167"/>
      <c r="E1218" s="168"/>
      <c r="F1218" s="296" t="s">
        <v>1857</v>
      </c>
      <c r="G1218" s="296"/>
      <c r="H1218" s="296"/>
      <c r="I1218" s="296"/>
      <c r="J1218" s="167"/>
      <c r="K1218" s="169">
        <v>4.2</v>
      </c>
      <c r="L1218" s="167"/>
      <c r="M1218" s="167"/>
      <c r="N1218" s="167"/>
      <c r="O1218" s="167"/>
      <c r="P1218" s="167"/>
      <c r="Q1218" s="167"/>
      <c r="R1218" s="170"/>
      <c r="T1218" s="171"/>
      <c r="U1218" s="167"/>
      <c r="V1218" s="167"/>
      <c r="W1218" s="167"/>
      <c r="X1218" s="167"/>
      <c r="Y1218" s="167"/>
      <c r="Z1218" s="167"/>
      <c r="AA1218" s="172"/>
      <c r="AT1218" s="173" t="s">
        <v>269</v>
      </c>
      <c r="AU1218" s="173" t="s">
        <v>90</v>
      </c>
      <c r="AV1218" s="165" t="s">
        <v>90</v>
      </c>
      <c r="AW1218" s="165" t="s">
        <v>32</v>
      </c>
      <c r="AX1218" s="165" t="s">
        <v>75</v>
      </c>
      <c r="AY1218" s="173" t="s">
        <v>148</v>
      </c>
    </row>
    <row r="1219" spans="2:51" s="165" customFormat="1" ht="22.5" customHeight="1">
      <c r="B1219" s="166"/>
      <c r="C1219" s="167"/>
      <c r="D1219" s="167"/>
      <c r="E1219" s="168"/>
      <c r="F1219" s="296" t="s">
        <v>1858</v>
      </c>
      <c r="G1219" s="296"/>
      <c r="H1219" s="296"/>
      <c r="I1219" s="296"/>
      <c r="J1219" s="167"/>
      <c r="K1219" s="169">
        <v>6.5</v>
      </c>
      <c r="L1219" s="167"/>
      <c r="M1219" s="167"/>
      <c r="N1219" s="167"/>
      <c r="O1219" s="167"/>
      <c r="P1219" s="167"/>
      <c r="Q1219" s="167"/>
      <c r="R1219" s="170"/>
      <c r="T1219" s="171"/>
      <c r="U1219" s="167"/>
      <c r="V1219" s="167"/>
      <c r="W1219" s="167"/>
      <c r="X1219" s="167"/>
      <c r="Y1219" s="167"/>
      <c r="Z1219" s="167"/>
      <c r="AA1219" s="172"/>
      <c r="AT1219" s="173" t="s">
        <v>269</v>
      </c>
      <c r="AU1219" s="173" t="s">
        <v>90</v>
      </c>
      <c r="AV1219" s="165" t="s">
        <v>90</v>
      </c>
      <c r="AW1219" s="165" t="s">
        <v>32</v>
      </c>
      <c r="AX1219" s="165" t="s">
        <v>75</v>
      </c>
      <c r="AY1219" s="173" t="s">
        <v>148</v>
      </c>
    </row>
    <row r="1220" spans="2:51" s="165" customFormat="1" ht="22.5" customHeight="1">
      <c r="B1220" s="166"/>
      <c r="C1220" s="167"/>
      <c r="D1220" s="167"/>
      <c r="E1220" s="168"/>
      <c r="F1220" s="296" t="s">
        <v>1859</v>
      </c>
      <c r="G1220" s="296"/>
      <c r="H1220" s="296"/>
      <c r="I1220" s="296"/>
      <c r="J1220" s="167"/>
      <c r="K1220" s="169">
        <v>7.1</v>
      </c>
      <c r="L1220" s="167"/>
      <c r="M1220" s="167"/>
      <c r="N1220" s="167"/>
      <c r="O1220" s="167"/>
      <c r="P1220" s="167"/>
      <c r="Q1220" s="167"/>
      <c r="R1220" s="170"/>
      <c r="T1220" s="171"/>
      <c r="U1220" s="167"/>
      <c r="V1220" s="167"/>
      <c r="W1220" s="167"/>
      <c r="X1220" s="167"/>
      <c r="Y1220" s="167"/>
      <c r="Z1220" s="167"/>
      <c r="AA1220" s="172"/>
      <c r="AT1220" s="173" t="s">
        <v>269</v>
      </c>
      <c r="AU1220" s="173" t="s">
        <v>90</v>
      </c>
      <c r="AV1220" s="165" t="s">
        <v>90</v>
      </c>
      <c r="AW1220" s="165" t="s">
        <v>32</v>
      </c>
      <c r="AX1220" s="165" t="s">
        <v>75</v>
      </c>
      <c r="AY1220" s="173" t="s">
        <v>148</v>
      </c>
    </row>
    <row r="1221" spans="2:51" s="165" customFormat="1" ht="22.5" customHeight="1">
      <c r="B1221" s="166"/>
      <c r="C1221" s="167"/>
      <c r="D1221" s="167"/>
      <c r="E1221" s="168"/>
      <c r="F1221" s="296" t="s">
        <v>1860</v>
      </c>
      <c r="G1221" s="296"/>
      <c r="H1221" s="296"/>
      <c r="I1221" s="296"/>
      <c r="J1221" s="167"/>
      <c r="K1221" s="169">
        <v>10.31</v>
      </c>
      <c r="L1221" s="167"/>
      <c r="M1221" s="167"/>
      <c r="N1221" s="167"/>
      <c r="O1221" s="167"/>
      <c r="P1221" s="167"/>
      <c r="Q1221" s="167"/>
      <c r="R1221" s="170"/>
      <c r="T1221" s="171"/>
      <c r="U1221" s="167"/>
      <c r="V1221" s="167"/>
      <c r="W1221" s="167"/>
      <c r="X1221" s="167"/>
      <c r="Y1221" s="167"/>
      <c r="Z1221" s="167"/>
      <c r="AA1221" s="172"/>
      <c r="AT1221" s="173" t="s">
        <v>269</v>
      </c>
      <c r="AU1221" s="173" t="s">
        <v>90</v>
      </c>
      <c r="AV1221" s="165" t="s">
        <v>90</v>
      </c>
      <c r="AW1221" s="165" t="s">
        <v>32</v>
      </c>
      <c r="AX1221" s="165" t="s">
        <v>75</v>
      </c>
      <c r="AY1221" s="173" t="s">
        <v>148</v>
      </c>
    </row>
    <row r="1222" spans="2:51" s="157" customFormat="1" ht="22.5" customHeight="1">
      <c r="B1222" s="158"/>
      <c r="C1222" s="159"/>
      <c r="D1222" s="159"/>
      <c r="E1222" s="160"/>
      <c r="F1222" s="298" t="s">
        <v>329</v>
      </c>
      <c r="G1222" s="298"/>
      <c r="H1222" s="298"/>
      <c r="I1222" s="298"/>
      <c r="J1222" s="159"/>
      <c r="K1222" s="160"/>
      <c r="L1222" s="159"/>
      <c r="M1222" s="159"/>
      <c r="N1222" s="159"/>
      <c r="O1222" s="159"/>
      <c r="P1222" s="159"/>
      <c r="Q1222" s="159"/>
      <c r="R1222" s="161"/>
      <c r="T1222" s="162"/>
      <c r="U1222" s="159"/>
      <c r="V1222" s="159"/>
      <c r="W1222" s="159"/>
      <c r="X1222" s="159"/>
      <c r="Y1222" s="159"/>
      <c r="Z1222" s="159"/>
      <c r="AA1222" s="163"/>
      <c r="AT1222" s="164" t="s">
        <v>269</v>
      </c>
      <c r="AU1222" s="164" t="s">
        <v>90</v>
      </c>
      <c r="AV1222" s="157" t="s">
        <v>83</v>
      </c>
      <c r="AW1222" s="157" t="s">
        <v>32</v>
      </c>
      <c r="AX1222" s="157" t="s">
        <v>75</v>
      </c>
      <c r="AY1222" s="164" t="s">
        <v>148</v>
      </c>
    </row>
    <row r="1223" spans="2:51" s="165" customFormat="1" ht="22.5" customHeight="1">
      <c r="B1223" s="166"/>
      <c r="C1223" s="167"/>
      <c r="D1223" s="167"/>
      <c r="E1223" s="168"/>
      <c r="F1223" s="296" t="s">
        <v>1861</v>
      </c>
      <c r="G1223" s="296"/>
      <c r="H1223" s="296"/>
      <c r="I1223" s="296"/>
      <c r="J1223" s="167"/>
      <c r="K1223" s="169">
        <v>17.88</v>
      </c>
      <c r="L1223" s="167"/>
      <c r="M1223" s="167"/>
      <c r="N1223" s="167"/>
      <c r="O1223" s="167"/>
      <c r="P1223" s="167"/>
      <c r="Q1223" s="167"/>
      <c r="R1223" s="170"/>
      <c r="T1223" s="171"/>
      <c r="U1223" s="167"/>
      <c r="V1223" s="167"/>
      <c r="W1223" s="167"/>
      <c r="X1223" s="167"/>
      <c r="Y1223" s="167"/>
      <c r="Z1223" s="167"/>
      <c r="AA1223" s="172"/>
      <c r="AT1223" s="173" t="s">
        <v>269</v>
      </c>
      <c r="AU1223" s="173" t="s">
        <v>90</v>
      </c>
      <c r="AV1223" s="165" t="s">
        <v>90</v>
      </c>
      <c r="AW1223" s="165" t="s">
        <v>32</v>
      </c>
      <c r="AX1223" s="165" t="s">
        <v>75</v>
      </c>
      <c r="AY1223" s="173" t="s">
        <v>148</v>
      </c>
    </row>
    <row r="1224" spans="2:51" s="165" customFormat="1" ht="22.5" customHeight="1">
      <c r="B1224" s="166"/>
      <c r="C1224" s="167"/>
      <c r="D1224" s="167"/>
      <c r="E1224" s="168"/>
      <c r="F1224" s="296" t="s">
        <v>1862</v>
      </c>
      <c r="G1224" s="296"/>
      <c r="H1224" s="296"/>
      <c r="I1224" s="296"/>
      <c r="J1224" s="167"/>
      <c r="K1224" s="169">
        <v>4.2</v>
      </c>
      <c r="L1224" s="167"/>
      <c r="M1224" s="167"/>
      <c r="N1224" s="167"/>
      <c r="O1224" s="167"/>
      <c r="P1224" s="167"/>
      <c r="Q1224" s="167"/>
      <c r="R1224" s="170"/>
      <c r="T1224" s="171"/>
      <c r="U1224" s="167"/>
      <c r="V1224" s="167"/>
      <c r="W1224" s="167"/>
      <c r="X1224" s="167"/>
      <c r="Y1224" s="167"/>
      <c r="Z1224" s="167"/>
      <c r="AA1224" s="172"/>
      <c r="AT1224" s="173" t="s">
        <v>269</v>
      </c>
      <c r="AU1224" s="173" t="s">
        <v>90</v>
      </c>
      <c r="AV1224" s="165" t="s">
        <v>90</v>
      </c>
      <c r="AW1224" s="165" t="s">
        <v>32</v>
      </c>
      <c r="AX1224" s="165" t="s">
        <v>75</v>
      </c>
      <c r="AY1224" s="173" t="s">
        <v>148</v>
      </c>
    </row>
    <row r="1225" spans="2:51" s="165" customFormat="1" ht="22.5" customHeight="1">
      <c r="B1225" s="166"/>
      <c r="C1225" s="167"/>
      <c r="D1225" s="167"/>
      <c r="E1225" s="168"/>
      <c r="F1225" s="296" t="s">
        <v>1863</v>
      </c>
      <c r="G1225" s="296"/>
      <c r="H1225" s="296"/>
      <c r="I1225" s="296"/>
      <c r="J1225" s="167"/>
      <c r="K1225" s="169">
        <v>5.13</v>
      </c>
      <c r="L1225" s="167"/>
      <c r="M1225" s="167"/>
      <c r="N1225" s="167"/>
      <c r="O1225" s="167"/>
      <c r="P1225" s="167"/>
      <c r="Q1225" s="167"/>
      <c r="R1225" s="170"/>
      <c r="T1225" s="171"/>
      <c r="U1225" s="167"/>
      <c r="V1225" s="167"/>
      <c r="W1225" s="167"/>
      <c r="X1225" s="167"/>
      <c r="Y1225" s="167"/>
      <c r="Z1225" s="167"/>
      <c r="AA1225" s="172"/>
      <c r="AT1225" s="173" t="s">
        <v>269</v>
      </c>
      <c r="AU1225" s="173" t="s">
        <v>90</v>
      </c>
      <c r="AV1225" s="165" t="s">
        <v>90</v>
      </c>
      <c r="AW1225" s="165" t="s">
        <v>32</v>
      </c>
      <c r="AX1225" s="165" t="s">
        <v>75</v>
      </c>
      <c r="AY1225" s="173" t="s">
        <v>148</v>
      </c>
    </row>
    <row r="1226" spans="2:51" s="165" customFormat="1" ht="22.5" customHeight="1">
      <c r="B1226" s="166"/>
      <c r="C1226" s="167"/>
      <c r="D1226" s="167"/>
      <c r="E1226" s="168"/>
      <c r="F1226" s="296" t="s">
        <v>1864</v>
      </c>
      <c r="G1226" s="296"/>
      <c r="H1226" s="296"/>
      <c r="I1226" s="296"/>
      <c r="J1226" s="167"/>
      <c r="K1226" s="169">
        <v>18.48</v>
      </c>
      <c r="L1226" s="167"/>
      <c r="M1226" s="167"/>
      <c r="N1226" s="167"/>
      <c r="O1226" s="167"/>
      <c r="P1226" s="167"/>
      <c r="Q1226" s="167"/>
      <c r="R1226" s="170"/>
      <c r="T1226" s="171"/>
      <c r="U1226" s="167"/>
      <c r="V1226" s="167"/>
      <c r="W1226" s="167"/>
      <c r="X1226" s="167"/>
      <c r="Y1226" s="167"/>
      <c r="Z1226" s="167"/>
      <c r="AA1226" s="172"/>
      <c r="AT1226" s="173" t="s">
        <v>269</v>
      </c>
      <c r="AU1226" s="173" t="s">
        <v>90</v>
      </c>
      <c r="AV1226" s="165" t="s">
        <v>90</v>
      </c>
      <c r="AW1226" s="165" t="s">
        <v>32</v>
      </c>
      <c r="AX1226" s="165" t="s">
        <v>75</v>
      </c>
      <c r="AY1226" s="173" t="s">
        <v>148</v>
      </c>
    </row>
    <row r="1227" spans="2:51" s="165" customFormat="1" ht="22.5" customHeight="1">
      <c r="B1227" s="166"/>
      <c r="C1227" s="167"/>
      <c r="D1227" s="167"/>
      <c r="E1227" s="168"/>
      <c r="F1227" s="296" t="s">
        <v>1865</v>
      </c>
      <c r="G1227" s="296"/>
      <c r="H1227" s="296"/>
      <c r="I1227" s="296"/>
      <c r="J1227" s="167"/>
      <c r="K1227" s="169">
        <v>13.05</v>
      </c>
      <c r="L1227" s="167"/>
      <c r="M1227" s="167"/>
      <c r="N1227" s="167"/>
      <c r="O1227" s="167"/>
      <c r="P1227" s="167"/>
      <c r="Q1227" s="167"/>
      <c r="R1227" s="170"/>
      <c r="T1227" s="171"/>
      <c r="U1227" s="167"/>
      <c r="V1227" s="167"/>
      <c r="W1227" s="167"/>
      <c r="X1227" s="167"/>
      <c r="Y1227" s="167"/>
      <c r="Z1227" s="167"/>
      <c r="AA1227" s="172"/>
      <c r="AT1227" s="173" t="s">
        <v>269</v>
      </c>
      <c r="AU1227" s="173" t="s">
        <v>90</v>
      </c>
      <c r="AV1227" s="165" t="s">
        <v>90</v>
      </c>
      <c r="AW1227" s="165" t="s">
        <v>32</v>
      </c>
      <c r="AX1227" s="165" t="s">
        <v>75</v>
      </c>
      <c r="AY1227" s="173" t="s">
        <v>148</v>
      </c>
    </row>
    <row r="1228" spans="2:51" s="157" customFormat="1" ht="22.5" customHeight="1">
      <c r="B1228" s="158"/>
      <c r="C1228" s="159"/>
      <c r="D1228" s="159"/>
      <c r="E1228" s="160"/>
      <c r="F1228" s="298" t="s">
        <v>990</v>
      </c>
      <c r="G1228" s="298"/>
      <c r="H1228" s="298"/>
      <c r="I1228" s="298"/>
      <c r="J1228" s="159"/>
      <c r="K1228" s="160"/>
      <c r="L1228" s="159"/>
      <c r="M1228" s="159"/>
      <c r="N1228" s="159"/>
      <c r="O1228" s="159"/>
      <c r="P1228" s="159"/>
      <c r="Q1228" s="159"/>
      <c r="R1228" s="161"/>
      <c r="T1228" s="162"/>
      <c r="U1228" s="159"/>
      <c r="V1228" s="159"/>
      <c r="W1228" s="159"/>
      <c r="X1228" s="159"/>
      <c r="Y1228" s="159"/>
      <c r="Z1228" s="159"/>
      <c r="AA1228" s="163"/>
      <c r="AT1228" s="164" t="s">
        <v>269</v>
      </c>
      <c r="AU1228" s="164" t="s">
        <v>90</v>
      </c>
      <c r="AV1228" s="157" t="s">
        <v>83</v>
      </c>
      <c r="AW1228" s="157" t="s">
        <v>32</v>
      </c>
      <c r="AX1228" s="157" t="s">
        <v>75</v>
      </c>
      <c r="AY1228" s="164" t="s">
        <v>148</v>
      </c>
    </row>
    <row r="1229" spans="2:51" s="165" customFormat="1" ht="22.5" customHeight="1">
      <c r="B1229" s="166"/>
      <c r="C1229" s="167"/>
      <c r="D1229" s="167"/>
      <c r="E1229" s="168"/>
      <c r="F1229" s="296" t="s">
        <v>1866</v>
      </c>
      <c r="G1229" s="296"/>
      <c r="H1229" s="296"/>
      <c r="I1229" s="296"/>
      <c r="J1229" s="167"/>
      <c r="K1229" s="169">
        <v>6.95</v>
      </c>
      <c r="L1229" s="167"/>
      <c r="M1229" s="167"/>
      <c r="N1229" s="167"/>
      <c r="O1229" s="167"/>
      <c r="P1229" s="167"/>
      <c r="Q1229" s="167"/>
      <c r="R1229" s="170"/>
      <c r="T1229" s="171"/>
      <c r="U1229" s="167"/>
      <c r="V1229" s="167"/>
      <c r="W1229" s="167"/>
      <c r="X1229" s="167"/>
      <c r="Y1229" s="167"/>
      <c r="Z1229" s="167"/>
      <c r="AA1229" s="172"/>
      <c r="AT1229" s="173" t="s">
        <v>269</v>
      </c>
      <c r="AU1229" s="173" t="s">
        <v>90</v>
      </c>
      <c r="AV1229" s="165" t="s">
        <v>90</v>
      </c>
      <c r="AW1229" s="165" t="s">
        <v>32</v>
      </c>
      <c r="AX1229" s="165" t="s">
        <v>75</v>
      </c>
      <c r="AY1229" s="173" t="s">
        <v>148</v>
      </c>
    </row>
    <row r="1230" spans="2:51" s="165" customFormat="1" ht="22.5" customHeight="1">
      <c r="B1230" s="166"/>
      <c r="C1230" s="167"/>
      <c r="D1230" s="167"/>
      <c r="E1230" s="168"/>
      <c r="F1230" s="296" t="s">
        <v>1867</v>
      </c>
      <c r="G1230" s="296"/>
      <c r="H1230" s="296"/>
      <c r="I1230" s="296"/>
      <c r="J1230" s="167"/>
      <c r="K1230" s="169">
        <v>23.16</v>
      </c>
      <c r="L1230" s="167"/>
      <c r="M1230" s="167"/>
      <c r="N1230" s="167"/>
      <c r="O1230" s="167"/>
      <c r="P1230" s="167"/>
      <c r="Q1230" s="167"/>
      <c r="R1230" s="170"/>
      <c r="T1230" s="171"/>
      <c r="U1230" s="167"/>
      <c r="V1230" s="167"/>
      <c r="W1230" s="167"/>
      <c r="X1230" s="167"/>
      <c r="Y1230" s="167"/>
      <c r="Z1230" s="167"/>
      <c r="AA1230" s="172"/>
      <c r="AT1230" s="173" t="s">
        <v>269</v>
      </c>
      <c r="AU1230" s="173" t="s">
        <v>90</v>
      </c>
      <c r="AV1230" s="165" t="s">
        <v>90</v>
      </c>
      <c r="AW1230" s="165" t="s">
        <v>32</v>
      </c>
      <c r="AX1230" s="165" t="s">
        <v>75</v>
      </c>
      <c r="AY1230" s="173" t="s">
        <v>148</v>
      </c>
    </row>
    <row r="1231" spans="2:51" s="183" customFormat="1" ht="22.5" customHeight="1">
      <c r="B1231" s="184"/>
      <c r="C1231" s="185"/>
      <c r="D1231" s="185"/>
      <c r="E1231" s="186"/>
      <c r="F1231" s="299" t="s">
        <v>281</v>
      </c>
      <c r="G1231" s="299"/>
      <c r="H1231" s="299"/>
      <c r="I1231" s="299"/>
      <c r="J1231" s="185"/>
      <c r="K1231" s="187">
        <v>154.13</v>
      </c>
      <c r="L1231" s="185"/>
      <c r="M1231" s="185"/>
      <c r="N1231" s="185"/>
      <c r="O1231" s="185"/>
      <c r="P1231" s="185"/>
      <c r="Q1231" s="185"/>
      <c r="R1231" s="188"/>
      <c r="T1231" s="189"/>
      <c r="U1231" s="185"/>
      <c r="V1231" s="185"/>
      <c r="W1231" s="185"/>
      <c r="X1231" s="185"/>
      <c r="Y1231" s="185"/>
      <c r="Z1231" s="185"/>
      <c r="AA1231" s="190"/>
      <c r="AT1231" s="191" t="s">
        <v>269</v>
      </c>
      <c r="AU1231" s="191" t="s">
        <v>90</v>
      </c>
      <c r="AV1231" s="183" t="s">
        <v>147</v>
      </c>
      <c r="AW1231" s="183" t="s">
        <v>32</v>
      </c>
      <c r="AX1231" s="183" t="s">
        <v>83</v>
      </c>
      <c r="AY1231" s="191" t="s">
        <v>148</v>
      </c>
    </row>
    <row r="1232" spans="2:65" s="23" customFormat="1" ht="31.5" customHeight="1">
      <c r="B1232" s="146"/>
      <c r="C1232" s="147" t="s">
        <v>1868</v>
      </c>
      <c r="D1232" s="147" t="s">
        <v>149</v>
      </c>
      <c r="E1232" s="148" t="s">
        <v>1869</v>
      </c>
      <c r="F1232" s="291" t="s">
        <v>1870</v>
      </c>
      <c r="G1232" s="291"/>
      <c r="H1232" s="291"/>
      <c r="I1232" s="291"/>
      <c r="J1232" s="149" t="s">
        <v>451</v>
      </c>
      <c r="K1232" s="150">
        <v>45.7</v>
      </c>
      <c r="L1232" s="292"/>
      <c r="M1232" s="292"/>
      <c r="N1232" s="292">
        <f>ROUND(L1232*K1232,2)</f>
        <v>0</v>
      </c>
      <c r="O1232" s="292"/>
      <c r="P1232" s="292"/>
      <c r="Q1232" s="292"/>
      <c r="R1232" s="151"/>
      <c r="T1232" s="152"/>
      <c r="U1232" s="34" t="s">
        <v>40</v>
      </c>
      <c r="V1232" s="153">
        <v>0</v>
      </c>
      <c r="W1232" s="153">
        <f>V1232*K1232</f>
        <v>0</v>
      </c>
      <c r="X1232" s="153">
        <v>0</v>
      </c>
      <c r="Y1232" s="153">
        <f>X1232*K1232</f>
        <v>0</v>
      </c>
      <c r="Z1232" s="153">
        <v>0</v>
      </c>
      <c r="AA1232" s="154">
        <f>Z1232*K1232</f>
        <v>0</v>
      </c>
      <c r="AR1232" s="9" t="s">
        <v>337</v>
      </c>
      <c r="AT1232" s="9" t="s">
        <v>149</v>
      </c>
      <c r="AU1232" s="9" t="s">
        <v>90</v>
      </c>
      <c r="AY1232" s="9" t="s">
        <v>148</v>
      </c>
      <c r="BE1232" s="155">
        <f>IF(U1232="základní",N1232,0)</f>
        <v>0</v>
      </c>
      <c r="BF1232" s="155">
        <f>IF(U1232="snížená",N1232,0)</f>
        <v>0</v>
      </c>
      <c r="BG1232" s="155">
        <f>IF(U1232="zákl. přenesená",N1232,0)</f>
        <v>0</v>
      </c>
      <c r="BH1232" s="155">
        <f>IF(U1232="sníž. přenesená",N1232,0)</f>
        <v>0</v>
      </c>
      <c r="BI1232" s="155">
        <f>IF(U1232="nulová",N1232,0)</f>
        <v>0</v>
      </c>
      <c r="BJ1232" s="9" t="s">
        <v>83</v>
      </c>
      <c r="BK1232" s="155">
        <f>ROUND(L1232*K1232,2)</f>
        <v>0</v>
      </c>
      <c r="BL1232" s="9" t="s">
        <v>337</v>
      </c>
      <c r="BM1232" s="9" t="s">
        <v>1871</v>
      </c>
    </row>
    <row r="1233" spans="2:51" s="157" customFormat="1" ht="22.5" customHeight="1">
      <c r="B1233" s="158"/>
      <c r="C1233" s="159"/>
      <c r="D1233" s="159"/>
      <c r="E1233" s="160"/>
      <c r="F1233" s="295" t="s">
        <v>329</v>
      </c>
      <c r="G1233" s="295"/>
      <c r="H1233" s="295"/>
      <c r="I1233" s="295"/>
      <c r="J1233" s="159"/>
      <c r="K1233" s="160"/>
      <c r="L1233" s="159"/>
      <c r="M1233" s="159"/>
      <c r="N1233" s="159"/>
      <c r="O1233" s="159"/>
      <c r="P1233" s="159"/>
      <c r="Q1233" s="159"/>
      <c r="R1233" s="161"/>
      <c r="T1233" s="162"/>
      <c r="U1233" s="159"/>
      <c r="V1233" s="159"/>
      <c r="W1233" s="159"/>
      <c r="X1233" s="159"/>
      <c r="Y1233" s="159"/>
      <c r="Z1233" s="159"/>
      <c r="AA1233" s="163"/>
      <c r="AT1233" s="164" t="s">
        <v>269</v>
      </c>
      <c r="AU1233" s="164" t="s">
        <v>90</v>
      </c>
      <c r="AV1233" s="157" t="s">
        <v>83</v>
      </c>
      <c r="AW1233" s="157" t="s">
        <v>32</v>
      </c>
      <c r="AX1233" s="157" t="s">
        <v>75</v>
      </c>
      <c r="AY1233" s="164" t="s">
        <v>148</v>
      </c>
    </row>
    <row r="1234" spans="2:51" s="165" customFormat="1" ht="22.5" customHeight="1">
      <c r="B1234" s="166"/>
      <c r="C1234" s="167"/>
      <c r="D1234" s="167"/>
      <c r="E1234" s="168"/>
      <c r="F1234" s="296" t="s">
        <v>1872</v>
      </c>
      <c r="G1234" s="296"/>
      <c r="H1234" s="296"/>
      <c r="I1234" s="296"/>
      <c r="J1234" s="167"/>
      <c r="K1234" s="169">
        <v>14.04</v>
      </c>
      <c r="L1234" s="167"/>
      <c r="M1234" s="167"/>
      <c r="N1234" s="167"/>
      <c r="O1234" s="167"/>
      <c r="P1234" s="167"/>
      <c r="Q1234" s="167"/>
      <c r="R1234" s="170"/>
      <c r="T1234" s="171"/>
      <c r="U1234" s="167"/>
      <c r="V1234" s="167"/>
      <c r="W1234" s="167"/>
      <c r="X1234" s="167"/>
      <c r="Y1234" s="167"/>
      <c r="Z1234" s="167"/>
      <c r="AA1234" s="172"/>
      <c r="AT1234" s="173" t="s">
        <v>269</v>
      </c>
      <c r="AU1234" s="173" t="s">
        <v>90</v>
      </c>
      <c r="AV1234" s="165" t="s">
        <v>90</v>
      </c>
      <c r="AW1234" s="165" t="s">
        <v>32</v>
      </c>
      <c r="AX1234" s="165" t="s">
        <v>75</v>
      </c>
      <c r="AY1234" s="173" t="s">
        <v>148</v>
      </c>
    </row>
    <row r="1235" spans="2:51" s="157" customFormat="1" ht="22.5" customHeight="1">
      <c r="B1235" s="158"/>
      <c r="C1235" s="159"/>
      <c r="D1235" s="159"/>
      <c r="E1235" s="160"/>
      <c r="F1235" s="298" t="s">
        <v>990</v>
      </c>
      <c r="G1235" s="298"/>
      <c r="H1235" s="298"/>
      <c r="I1235" s="298"/>
      <c r="J1235" s="159"/>
      <c r="K1235" s="160"/>
      <c r="L1235" s="159"/>
      <c r="M1235" s="159"/>
      <c r="N1235" s="159"/>
      <c r="O1235" s="159"/>
      <c r="P1235" s="159"/>
      <c r="Q1235" s="159"/>
      <c r="R1235" s="161"/>
      <c r="T1235" s="162"/>
      <c r="U1235" s="159"/>
      <c r="V1235" s="159"/>
      <c r="W1235" s="159"/>
      <c r="X1235" s="159"/>
      <c r="Y1235" s="159"/>
      <c r="Z1235" s="159"/>
      <c r="AA1235" s="163"/>
      <c r="AT1235" s="164" t="s">
        <v>269</v>
      </c>
      <c r="AU1235" s="164" t="s">
        <v>90</v>
      </c>
      <c r="AV1235" s="157" t="s">
        <v>83</v>
      </c>
      <c r="AW1235" s="157" t="s">
        <v>32</v>
      </c>
      <c r="AX1235" s="157" t="s">
        <v>75</v>
      </c>
      <c r="AY1235" s="164" t="s">
        <v>148</v>
      </c>
    </row>
    <row r="1236" spans="2:51" s="165" customFormat="1" ht="22.5" customHeight="1">
      <c r="B1236" s="166"/>
      <c r="C1236" s="167"/>
      <c r="D1236" s="167"/>
      <c r="E1236" s="168"/>
      <c r="F1236" s="296" t="s">
        <v>1873</v>
      </c>
      <c r="G1236" s="296"/>
      <c r="H1236" s="296"/>
      <c r="I1236" s="296"/>
      <c r="J1236" s="167"/>
      <c r="K1236" s="169">
        <v>16</v>
      </c>
      <c r="L1236" s="167"/>
      <c r="M1236" s="167"/>
      <c r="N1236" s="167"/>
      <c r="O1236" s="167"/>
      <c r="P1236" s="167"/>
      <c r="Q1236" s="167"/>
      <c r="R1236" s="170"/>
      <c r="T1236" s="171"/>
      <c r="U1236" s="167"/>
      <c r="V1236" s="167"/>
      <c r="W1236" s="167"/>
      <c r="X1236" s="167"/>
      <c r="Y1236" s="167"/>
      <c r="Z1236" s="167"/>
      <c r="AA1236" s="172"/>
      <c r="AT1236" s="173" t="s">
        <v>269</v>
      </c>
      <c r="AU1236" s="173" t="s">
        <v>90</v>
      </c>
      <c r="AV1236" s="165" t="s">
        <v>90</v>
      </c>
      <c r="AW1236" s="165" t="s">
        <v>32</v>
      </c>
      <c r="AX1236" s="165" t="s">
        <v>75</v>
      </c>
      <c r="AY1236" s="173" t="s">
        <v>148</v>
      </c>
    </row>
    <row r="1237" spans="2:51" s="165" customFormat="1" ht="22.5" customHeight="1">
      <c r="B1237" s="166"/>
      <c r="C1237" s="167"/>
      <c r="D1237" s="167"/>
      <c r="E1237" s="168"/>
      <c r="F1237" s="296" t="s">
        <v>1874</v>
      </c>
      <c r="G1237" s="296"/>
      <c r="H1237" s="296"/>
      <c r="I1237" s="296"/>
      <c r="J1237" s="167"/>
      <c r="K1237" s="169">
        <v>15.66</v>
      </c>
      <c r="L1237" s="167"/>
      <c r="M1237" s="167"/>
      <c r="N1237" s="167"/>
      <c r="O1237" s="167"/>
      <c r="P1237" s="167"/>
      <c r="Q1237" s="167"/>
      <c r="R1237" s="170"/>
      <c r="T1237" s="171"/>
      <c r="U1237" s="167"/>
      <c r="V1237" s="167"/>
      <c r="W1237" s="167"/>
      <c r="X1237" s="167"/>
      <c r="Y1237" s="167"/>
      <c r="Z1237" s="167"/>
      <c r="AA1237" s="172"/>
      <c r="AT1237" s="173" t="s">
        <v>269</v>
      </c>
      <c r="AU1237" s="173" t="s">
        <v>90</v>
      </c>
      <c r="AV1237" s="165" t="s">
        <v>90</v>
      </c>
      <c r="AW1237" s="165" t="s">
        <v>32</v>
      </c>
      <c r="AX1237" s="165" t="s">
        <v>75</v>
      </c>
      <c r="AY1237" s="173" t="s">
        <v>148</v>
      </c>
    </row>
    <row r="1238" spans="2:51" s="183" customFormat="1" ht="22.5" customHeight="1">
      <c r="B1238" s="184"/>
      <c r="C1238" s="185"/>
      <c r="D1238" s="185"/>
      <c r="E1238" s="186"/>
      <c r="F1238" s="299" t="s">
        <v>281</v>
      </c>
      <c r="G1238" s="299"/>
      <c r="H1238" s="299"/>
      <c r="I1238" s="299"/>
      <c r="J1238" s="185"/>
      <c r="K1238" s="187">
        <v>45.7</v>
      </c>
      <c r="L1238" s="185"/>
      <c r="M1238" s="185"/>
      <c r="N1238" s="185"/>
      <c r="O1238" s="185"/>
      <c r="P1238" s="185"/>
      <c r="Q1238" s="185"/>
      <c r="R1238" s="188"/>
      <c r="T1238" s="189"/>
      <c r="U1238" s="185"/>
      <c r="V1238" s="185"/>
      <c r="W1238" s="185"/>
      <c r="X1238" s="185"/>
      <c r="Y1238" s="185"/>
      <c r="Z1238" s="185"/>
      <c r="AA1238" s="190"/>
      <c r="AT1238" s="191" t="s">
        <v>269</v>
      </c>
      <c r="AU1238" s="191" t="s">
        <v>90</v>
      </c>
      <c r="AV1238" s="183" t="s">
        <v>147</v>
      </c>
      <c r="AW1238" s="183" t="s">
        <v>32</v>
      </c>
      <c r="AX1238" s="183" t="s">
        <v>83</v>
      </c>
      <c r="AY1238" s="191" t="s">
        <v>148</v>
      </c>
    </row>
    <row r="1239" spans="2:65" s="23" customFormat="1" ht="36" customHeight="1">
      <c r="B1239" s="146"/>
      <c r="C1239" s="147" t="s">
        <v>1875</v>
      </c>
      <c r="D1239" s="147" t="s">
        <v>149</v>
      </c>
      <c r="E1239" s="148" t="s">
        <v>1876</v>
      </c>
      <c r="F1239" s="291" t="s">
        <v>1877</v>
      </c>
      <c r="G1239" s="291"/>
      <c r="H1239" s="291"/>
      <c r="I1239" s="291"/>
      <c r="J1239" s="149" t="s">
        <v>172</v>
      </c>
      <c r="K1239" s="150">
        <v>192.6</v>
      </c>
      <c r="L1239" s="292"/>
      <c r="M1239" s="292"/>
      <c r="N1239" s="292">
        <f>ROUND(L1239*K1239,2)</f>
        <v>0</v>
      </c>
      <c r="O1239" s="292"/>
      <c r="P1239" s="292"/>
      <c r="Q1239" s="292"/>
      <c r="R1239" s="151"/>
      <c r="T1239" s="152"/>
      <c r="U1239" s="34" t="s">
        <v>40</v>
      </c>
      <c r="V1239" s="153">
        <v>0.05800000000000001</v>
      </c>
      <c r="W1239" s="153">
        <f>V1239*K1239</f>
        <v>11.170800000000002</v>
      </c>
      <c r="X1239" s="153">
        <v>3.0000000000000004E-05</v>
      </c>
      <c r="Y1239" s="153">
        <f>X1239*K1239</f>
        <v>0.005778000000000001</v>
      </c>
      <c r="Z1239" s="153">
        <v>0</v>
      </c>
      <c r="AA1239" s="154">
        <f>Z1239*K1239</f>
        <v>0</v>
      </c>
      <c r="AR1239" s="9" t="s">
        <v>337</v>
      </c>
      <c r="AT1239" s="9" t="s">
        <v>149</v>
      </c>
      <c r="AU1239" s="9" t="s">
        <v>90</v>
      </c>
      <c r="AY1239" s="9" t="s">
        <v>148</v>
      </c>
      <c r="BE1239" s="155">
        <f>IF(U1239="základní",N1239,0)</f>
        <v>0</v>
      </c>
      <c r="BF1239" s="155">
        <f>IF(U1239="snížená",N1239,0)</f>
        <v>0</v>
      </c>
      <c r="BG1239" s="155">
        <f>IF(U1239="zákl. přenesená",N1239,0)</f>
        <v>0</v>
      </c>
      <c r="BH1239" s="155">
        <f>IF(U1239="sníž. přenesená",N1239,0)</f>
        <v>0</v>
      </c>
      <c r="BI1239" s="155">
        <f>IF(U1239="nulová",N1239,0)</f>
        <v>0</v>
      </c>
      <c r="BJ1239" s="9" t="s">
        <v>83</v>
      </c>
      <c r="BK1239" s="155">
        <f>ROUND(L1239*K1239,2)</f>
        <v>0</v>
      </c>
      <c r="BL1239" s="9" t="s">
        <v>337</v>
      </c>
      <c r="BM1239" s="9" t="s">
        <v>1878</v>
      </c>
    </row>
    <row r="1240" spans="2:51" s="165" customFormat="1" ht="22.5" customHeight="1">
      <c r="B1240" s="166"/>
      <c r="C1240" s="167"/>
      <c r="D1240" s="167"/>
      <c r="E1240" s="168"/>
      <c r="F1240" s="300" t="s">
        <v>1879</v>
      </c>
      <c r="G1240" s="300"/>
      <c r="H1240" s="300"/>
      <c r="I1240" s="300"/>
      <c r="J1240" s="167"/>
      <c r="K1240" s="169">
        <v>192.6</v>
      </c>
      <c r="L1240" s="167"/>
      <c r="M1240" s="167"/>
      <c r="N1240" s="167"/>
      <c r="O1240" s="167"/>
      <c r="P1240" s="167"/>
      <c r="Q1240" s="167"/>
      <c r="R1240" s="170"/>
      <c r="T1240" s="171"/>
      <c r="U1240" s="167"/>
      <c r="V1240" s="167"/>
      <c r="W1240" s="167"/>
      <c r="X1240" s="167"/>
      <c r="Y1240" s="167"/>
      <c r="Z1240" s="167"/>
      <c r="AA1240" s="172"/>
      <c r="AT1240" s="173" t="s">
        <v>269</v>
      </c>
      <c r="AU1240" s="173" t="s">
        <v>90</v>
      </c>
      <c r="AV1240" s="165" t="s">
        <v>90</v>
      </c>
      <c r="AW1240" s="165" t="s">
        <v>32</v>
      </c>
      <c r="AX1240" s="165" t="s">
        <v>83</v>
      </c>
      <c r="AY1240" s="173" t="s">
        <v>148</v>
      </c>
    </row>
    <row r="1241" spans="2:65" s="23" customFormat="1" ht="31.5" customHeight="1">
      <c r="B1241" s="146"/>
      <c r="C1241" s="147" t="s">
        <v>1880</v>
      </c>
      <c r="D1241" s="147" t="s">
        <v>149</v>
      </c>
      <c r="E1241" s="148" t="s">
        <v>1881</v>
      </c>
      <c r="F1241" s="291" t="s">
        <v>1882</v>
      </c>
      <c r="G1241" s="291"/>
      <c r="H1241" s="291"/>
      <c r="I1241" s="291"/>
      <c r="J1241" s="149" t="s">
        <v>172</v>
      </c>
      <c r="K1241" s="150">
        <v>192.6</v>
      </c>
      <c r="L1241" s="292"/>
      <c r="M1241" s="292"/>
      <c r="N1241" s="292">
        <f>ROUND(L1241*K1241,2)</f>
        <v>0</v>
      </c>
      <c r="O1241" s="292"/>
      <c r="P1241" s="292"/>
      <c r="Q1241" s="292"/>
      <c r="R1241" s="151"/>
      <c r="T1241" s="152"/>
      <c r="U1241" s="34" t="s">
        <v>40</v>
      </c>
      <c r="V1241" s="153">
        <v>0.192</v>
      </c>
      <c r="W1241" s="153">
        <f>V1241*K1241</f>
        <v>36.9792</v>
      </c>
      <c r="X1241" s="153">
        <v>0.00455</v>
      </c>
      <c r="Y1241" s="153">
        <f>X1241*K1241</f>
        <v>0.87633</v>
      </c>
      <c r="Z1241" s="153">
        <v>0</v>
      </c>
      <c r="AA1241" s="154">
        <f>Z1241*K1241</f>
        <v>0</v>
      </c>
      <c r="AR1241" s="9" t="s">
        <v>337</v>
      </c>
      <c r="AT1241" s="9" t="s">
        <v>149</v>
      </c>
      <c r="AU1241" s="9" t="s">
        <v>90</v>
      </c>
      <c r="AY1241" s="9" t="s">
        <v>148</v>
      </c>
      <c r="BE1241" s="155">
        <f>IF(U1241="základní",N1241,0)</f>
        <v>0</v>
      </c>
      <c r="BF1241" s="155">
        <f>IF(U1241="snížená",N1241,0)</f>
        <v>0</v>
      </c>
      <c r="BG1241" s="155">
        <f>IF(U1241="zákl. přenesená",N1241,0)</f>
        <v>0</v>
      </c>
      <c r="BH1241" s="155">
        <f>IF(U1241="sníž. přenesená",N1241,0)</f>
        <v>0</v>
      </c>
      <c r="BI1241" s="155">
        <f>IF(U1241="nulová",N1241,0)</f>
        <v>0</v>
      </c>
      <c r="BJ1241" s="9" t="s">
        <v>83</v>
      </c>
      <c r="BK1241" s="155">
        <f>ROUND(L1241*K1241,2)</f>
        <v>0</v>
      </c>
      <c r="BL1241" s="9" t="s">
        <v>337</v>
      </c>
      <c r="BM1241" s="9" t="s">
        <v>1883</v>
      </c>
    </row>
    <row r="1242" spans="2:51" s="165" customFormat="1" ht="22.5" customHeight="1">
      <c r="B1242" s="166"/>
      <c r="C1242" s="167"/>
      <c r="D1242" s="167"/>
      <c r="E1242" s="168"/>
      <c r="F1242" s="300" t="s">
        <v>1879</v>
      </c>
      <c r="G1242" s="300"/>
      <c r="H1242" s="300"/>
      <c r="I1242" s="300"/>
      <c r="J1242" s="167"/>
      <c r="K1242" s="169">
        <v>192.6</v>
      </c>
      <c r="L1242" s="167"/>
      <c r="M1242" s="167"/>
      <c r="N1242" s="167"/>
      <c r="O1242" s="167"/>
      <c r="P1242" s="167"/>
      <c r="Q1242" s="167"/>
      <c r="R1242" s="170"/>
      <c r="T1242" s="171"/>
      <c r="U1242" s="167"/>
      <c r="V1242" s="167"/>
      <c r="W1242" s="167"/>
      <c r="X1242" s="167"/>
      <c r="Y1242" s="167"/>
      <c r="Z1242" s="167"/>
      <c r="AA1242" s="172"/>
      <c r="AT1242" s="173" t="s">
        <v>269</v>
      </c>
      <c r="AU1242" s="173" t="s">
        <v>90</v>
      </c>
      <c r="AV1242" s="165" t="s">
        <v>90</v>
      </c>
      <c r="AW1242" s="165" t="s">
        <v>32</v>
      </c>
      <c r="AX1242" s="165" t="s">
        <v>83</v>
      </c>
      <c r="AY1242" s="173" t="s">
        <v>148</v>
      </c>
    </row>
    <row r="1243" spans="2:65" s="23" customFormat="1" ht="22.5" customHeight="1">
      <c r="B1243" s="146"/>
      <c r="C1243" s="147" t="s">
        <v>1884</v>
      </c>
      <c r="D1243" s="147" t="s">
        <v>149</v>
      </c>
      <c r="E1243" s="148" t="s">
        <v>1885</v>
      </c>
      <c r="F1243" s="291" t="s">
        <v>1886</v>
      </c>
      <c r="G1243" s="291"/>
      <c r="H1243" s="291"/>
      <c r="I1243" s="291"/>
      <c r="J1243" s="149" t="s">
        <v>172</v>
      </c>
      <c r="K1243" s="150">
        <v>46.6</v>
      </c>
      <c r="L1243" s="292"/>
      <c r="M1243" s="292"/>
      <c r="N1243" s="292">
        <f>ROUND(L1243*K1243,2)</f>
        <v>0</v>
      </c>
      <c r="O1243" s="292"/>
      <c r="P1243" s="292"/>
      <c r="Q1243" s="292"/>
      <c r="R1243" s="151"/>
      <c r="T1243" s="152"/>
      <c r="U1243" s="34" t="s">
        <v>40</v>
      </c>
      <c r="V1243" s="153">
        <v>0.219</v>
      </c>
      <c r="W1243" s="153">
        <f>V1243*K1243</f>
        <v>10.205400000000001</v>
      </c>
      <c r="X1243" s="153">
        <v>0.0005</v>
      </c>
      <c r="Y1243" s="153">
        <f>X1243*K1243</f>
        <v>0.0233</v>
      </c>
      <c r="Z1243" s="153">
        <v>0</v>
      </c>
      <c r="AA1243" s="154">
        <f>Z1243*K1243</f>
        <v>0</v>
      </c>
      <c r="AR1243" s="9" t="s">
        <v>337</v>
      </c>
      <c r="AT1243" s="9" t="s">
        <v>149</v>
      </c>
      <c r="AU1243" s="9" t="s">
        <v>90</v>
      </c>
      <c r="AY1243" s="9" t="s">
        <v>148</v>
      </c>
      <c r="BE1243" s="155">
        <f>IF(U1243="základní",N1243,0)</f>
        <v>0</v>
      </c>
      <c r="BF1243" s="155">
        <f>IF(U1243="snížená",N1243,0)</f>
        <v>0</v>
      </c>
      <c r="BG1243" s="155">
        <f>IF(U1243="zákl. přenesená",N1243,0)</f>
        <v>0</v>
      </c>
      <c r="BH1243" s="155">
        <f>IF(U1243="sníž. přenesená",N1243,0)</f>
        <v>0</v>
      </c>
      <c r="BI1243" s="155">
        <f>IF(U1243="nulová",N1243,0)</f>
        <v>0</v>
      </c>
      <c r="BJ1243" s="9" t="s">
        <v>83</v>
      </c>
      <c r="BK1243" s="155">
        <f>ROUND(L1243*K1243,2)</f>
        <v>0</v>
      </c>
      <c r="BL1243" s="9" t="s">
        <v>337</v>
      </c>
      <c r="BM1243" s="9" t="s">
        <v>1887</v>
      </c>
    </row>
    <row r="1244" spans="2:51" s="157" customFormat="1" ht="22.5" customHeight="1">
      <c r="B1244" s="158"/>
      <c r="C1244" s="159"/>
      <c r="D1244" s="159"/>
      <c r="E1244" s="160"/>
      <c r="F1244" s="295" t="s">
        <v>329</v>
      </c>
      <c r="G1244" s="295"/>
      <c r="H1244" s="295"/>
      <c r="I1244" s="295"/>
      <c r="J1244" s="159"/>
      <c r="K1244" s="160"/>
      <c r="L1244" s="159"/>
      <c r="M1244" s="159"/>
      <c r="N1244" s="159"/>
      <c r="O1244" s="159"/>
      <c r="P1244" s="159"/>
      <c r="Q1244" s="159"/>
      <c r="R1244" s="161"/>
      <c r="T1244" s="162"/>
      <c r="U1244" s="159"/>
      <c r="V1244" s="159"/>
      <c r="W1244" s="159"/>
      <c r="X1244" s="159"/>
      <c r="Y1244" s="159"/>
      <c r="Z1244" s="159"/>
      <c r="AA1244" s="163"/>
      <c r="AT1244" s="164" t="s">
        <v>269</v>
      </c>
      <c r="AU1244" s="164" t="s">
        <v>90</v>
      </c>
      <c r="AV1244" s="157" t="s">
        <v>83</v>
      </c>
      <c r="AW1244" s="157" t="s">
        <v>32</v>
      </c>
      <c r="AX1244" s="157" t="s">
        <v>75</v>
      </c>
      <c r="AY1244" s="164" t="s">
        <v>148</v>
      </c>
    </row>
    <row r="1245" spans="2:51" s="165" customFormat="1" ht="22.5" customHeight="1">
      <c r="B1245" s="166"/>
      <c r="C1245" s="167"/>
      <c r="D1245" s="167"/>
      <c r="E1245" s="168"/>
      <c r="F1245" s="296" t="s">
        <v>1279</v>
      </c>
      <c r="G1245" s="296"/>
      <c r="H1245" s="296"/>
      <c r="I1245" s="296"/>
      <c r="J1245" s="167"/>
      <c r="K1245" s="169">
        <v>14.3</v>
      </c>
      <c r="L1245" s="167"/>
      <c r="M1245" s="167"/>
      <c r="N1245" s="167"/>
      <c r="O1245" s="167"/>
      <c r="P1245" s="167"/>
      <c r="Q1245" s="167"/>
      <c r="R1245" s="170"/>
      <c r="T1245" s="171"/>
      <c r="U1245" s="167"/>
      <c r="V1245" s="167"/>
      <c r="W1245" s="167"/>
      <c r="X1245" s="167"/>
      <c r="Y1245" s="167"/>
      <c r="Z1245" s="167"/>
      <c r="AA1245" s="172"/>
      <c r="AT1245" s="173" t="s">
        <v>269</v>
      </c>
      <c r="AU1245" s="173" t="s">
        <v>90</v>
      </c>
      <c r="AV1245" s="165" t="s">
        <v>90</v>
      </c>
      <c r="AW1245" s="165" t="s">
        <v>32</v>
      </c>
      <c r="AX1245" s="165" t="s">
        <v>75</v>
      </c>
      <c r="AY1245" s="173" t="s">
        <v>148</v>
      </c>
    </row>
    <row r="1246" spans="2:51" s="157" customFormat="1" ht="22.5" customHeight="1">
      <c r="B1246" s="158"/>
      <c r="C1246" s="159"/>
      <c r="D1246" s="159"/>
      <c r="E1246" s="160"/>
      <c r="F1246" s="298" t="s">
        <v>990</v>
      </c>
      <c r="G1246" s="298"/>
      <c r="H1246" s="298"/>
      <c r="I1246" s="298"/>
      <c r="J1246" s="159"/>
      <c r="K1246" s="160"/>
      <c r="L1246" s="159"/>
      <c r="M1246" s="159"/>
      <c r="N1246" s="159"/>
      <c r="O1246" s="159"/>
      <c r="P1246" s="159"/>
      <c r="Q1246" s="159"/>
      <c r="R1246" s="161"/>
      <c r="T1246" s="162"/>
      <c r="U1246" s="159"/>
      <c r="V1246" s="159"/>
      <c r="W1246" s="159"/>
      <c r="X1246" s="159"/>
      <c r="Y1246" s="159"/>
      <c r="Z1246" s="159"/>
      <c r="AA1246" s="163"/>
      <c r="AT1246" s="164" t="s">
        <v>269</v>
      </c>
      <c r="AU1246" s="164" t="s">
        <v>90</v>
      </c>
      <c r="AV1246" s="157" t="s">
        <v>83</v>
      </c>
      <c r="AW1246" s="157" t="s">
        <v>32</v>
      </c>
      <c r="AX1246" s="157" t="s">
        <v>75</v>
      </c>
      <c r="AY1246" s="164" t="s">
        <v>148</v>
      </c>
    </row>
    <row r="1247" spans="2:51" s="165" customFormat="1" ht="22.5" customHeight="1">
      <c r="B1247" s="166"/>
      <c r="C1247" s="167"/>
      <c r="D1247" s="167"/>
      <c r="E1247" s="168"/>
      <c r="F1247" s="296" t="s">
        <v>757</v>
      </c>
      <c r="G1247" s="296"/>
      <c r="H1247" s="296"/>
      <c r="I1247" s="296"/>
      <c r="J1247" s="167"/>
      <c r="K1247" s="169">
        <v>17.5</v>
      </c>
      <c r="L1247" s="167"/>
      <c r="M1247" s="167"/>
      <c r="N1247" s="167"/>
      <c r="O1247" s="167"/>
      <c r="P1247" s="167"/>
      <c r="Q1247" s="167"/>
      <c r="R1247" s="170"/>
      <c r="T1247" s="171"/>
      <c r="U1247" s="167"/>
      <c r="V1247" s="167"/>
      <c r="W1247" s="167"/>
      <c r="X1247" s="167"/>
      <c r="Y1247" s="167"/>
      <c r="Z1247" s="167"/>
      <c r="AA1247" s="172"/>
      <c r="AT1247" s="173" t="s">
        <v>269</v>
      </c>
      <c r="AU1247" s="173" t="s">
        <v>90</v>
      </c>
      <c r="AV1247" s="165" t="s">
        <v>90</v>
      </c>
      <c r="AW1247" s="165" t="s">
        <v>32</v>
      </c>
      <c r="AX1247" s="165" t="s">
        <v>75</v>
      </c>
      <c r="AY1247" s="173" t="s">
        <v>148</v>
      </c>
    </row>
    <row r="1248" spans="2:51" s="165" customFormat="1" ht="22.5" customHeight="1">
      <c r="B1248" s="166"/>
      <c r="C1248" s="167"/>
      <c r="D1248" s="167"/>
      <c r="E1248" s="168"/>
      <c r="F1248" s="296" t="s">
        <v>758</v>
      </c>
      <c r="G1248" s="296"/>
      <c r="H1248" s="296"/>
      <c r="I1248" s="296"/>
      <c r="J1248" s="167"/>
      <c r="K1248" s="169">
        <v>14.8</v>
      </c>
      <c r="L1248" s="167"/>
      <c r="M1248" s="167"/>
      <c r="N1248" s="167"/>
      <c r="O1248" s="167"/>
      <c r="P1248" s="167"/>
      <c r="Q1248" s="167"/>
      <c r="R1248" s="170"/>
      <c r="T1248" s="171"/>
      <c r="U1248" s="167"/>
      <c r="V1248" s="167"/>
      <c r="W1248" s="167"/>
      <c r="X1248" s="167"/>
      <c r="Y1248" s="167"/>
      <c r="Z1248" s="167"/>
      <c r="AA1248" s="172"/>
      <c r="AT1248" s="173" t="s">
        <v>269</v>
      </c>
      <c r="AU1248" s="173" t="s">
        <v>90</v>
      </c>
      <c r="AV1248" s="165" t="s">
        <v>90</v>
      </c>
      <c r="AW1248" s="165" t="s">
        <v>32</v>
      </c>
      <c r="AX1248" s="165" t="s">
        <v>75</v>
      </c>
      <c r="AY1248" s="173" t="s">
        <v>148</v>
      </c>
    </row>
    <row r="1249" spans="2:51" s="183" customFormat="1" ht="22.5" customHeight="1">
      <c r="B1249" s="184"/>
      <c r="C1249" s="185"/>
      <c r="D1249" s="185"/>
      <c r="E1249" s="186" t="s">
        <v>190</v>
      </c>
      <c r="F1249" s="299" t="s">
        <v>281</v>
      </c>
      <c r="G1249" s="299"/>
      <c r="H1249" s="299"/>
      <c r="I1249" s="299"/>
      <c r="J1249" s="185"/>
      <c r="K1249" s="187">
        <v>46.6</v>
      </c>
      <c r="L1249" s="185"/>
      <c r="M1249" s="185"/>
      <c r="N1249" s="185"/>
      <c r="O1249" s="185"/>
      <c r="P1249" s="185"/>
      <c r="Q1249" s="185"/>
      <c r="R1249" s="188"/>
      <c r="T1249" s="189"/>
      <c r="U1249" s="185"/>
      <c r="V1249" s="185"/>
      <c r="W1249" s="185"/>
      <c r="X1249" s="185"/>
      <c r="Y1249" s="185"/>
      <c r="Z1249" s="185"/>
      <c r="AA1249" s="190"/>
      <c r="AT1249" s="191" t="s">
        <v>269</v>
      </c>
      <c r="AU1249" s="191" t="s">
        <v>90</v>
      </c>
      <c r="AV1249" s="183" t="s">
        <v>147</v>
      </c>
      <c r="AW1249" s="183" t="s">
        <v>32</v>
      </c>
      <c r="AX1249" s="183" t="s">
        <v>83</v>
      </c>
      <c r="AY1249" s="191" t="s">
        <v>148</v>
      </c>
    </row>
    <row r="1250" spans="2:65" s="23" customFormat="1" ht="22.5" customHeight="1">
      <c r="B1250" s="146"/>
      <c r="C1250" s="192" t="s">
        <v>1888</v>
      </c>
      <c r="D1250" s="192" t="s">
        <v>631</v>
      </c>
      <c r="E1250" s="193" t="s">
        <v>1889</v>
      </c>
      <c r="F1250" s="302" t="s">
        <v>1890</v>
      </c>
      <c r="G1250" s="302"/>
      <c r="H1250" s="302"/>
      <c r="I1250" s="302"/>
      <c r="J1250" s="194" t="s">
        <v>172</v>
      </c>
      <c r="K1250" s="195">
        <v>51.26</v>
      </c>
      <c r="L1250" s="303"/>
      <c r="M1250" s="303"/>
      <c r="N1250" s="303">
        <f>ROUND(L1250*K1250,2)</f>
        <v>0</v>
      </c>
      <c r="O1250" s="303"/>
      <c r="P1250" s="303"/>
      <c r="Q1250" s="303"/>
      <c r="R1250" s="151"/>
      <c r="T1250" s="152"/>
      <c r="U1250" s="34" t="s">
        <v>40</v>
      </c>
      <c r="V1250" s="153">
        <v>0</v>
      </c>
      <c r="W1250" s="153">
        <f>V1250*K1250</f>
        <v>0</v>
      </c>
      <c r="X1250" s="153">
        <v>0.00175</v>
      </c>
      <c r="Y1250" s="153">
        <f>X1250*K1250</f>
        <v>0.089705</v>
      </c>
      <c r="Z1250" s="153">
        <v>0</v>
      </c>
      <c r="AA1250" s="154">
        <f>Z1250*K1250</f>
        <v>0</v>
      </c>
      <c r="AR1250" s="9" t="s">
        <v>454</v>
      </c>
      <c r="AT1250" s="9" t="s">
        <v>631</v>
      </c>
      <c r="AU1250" s="9" t="s">
        <v>90</v>
      </c>
      <c r="AY1250" s="9" t="s">
        <v>148</v>
      </c>
      <c r="BE1250" s="155">
        <f>IF(U1250="základní",N1250,0)</f>
        <v>0</v>
      </c>
      <c r="BF1250" s="155">
        <f>IF(U1250="snížená",N1250,0)</f>
        <v>0</v>
      </c>
      <c r="BG1250" s="155">
        <f>IF(U1250="zákl. přenesená",N1250,0)</f>
        <v>0</v>
      </c>
      <c r="BH1250" s="155">
        <f>IF(U1250="sníž. přenesená",N1250,0)</f>
        <v>0</v>
      </c>
      <c r="BI1250" s="155">
        <f>IF(U1250="nulová",N1250,0)</f>
        <v>0</v>
      </c>
      <c r="BJ1250" s="9" t="s">
        <v>83</v>
      </c>
      <c r="BK1250" s="155">
        <f>ROUND(L1250*K1250,2)</f>
        <v>0</v>
      </c>
      <c r="BL1250" s="9" t="s">
        <v>337</v>
      </c>
      <c r="BM1250" s="9" t="s">
        <v>1891</v>
      </c>
    </row>
    <row r="1251" spans="2:51" s="165" customFormat="1" ht="22.5" customHeight="1">
      <c r="B1251" s="166"/>
      <c r="C1251" s="167"/>
      <c r="D1251" s="167"/>
      <c r="E1251" s="168"/>
      <c r="F1251" s="300" t="s">
        <v>1892</v>
      </c>
      <c r="G1251" s="300"/>
      <c r="H1251" s="300"/>
      <c r="I1251" s="300"/>
      <c r="J1251" s="167"/>
      <c r="K1251" s="169">
        <v>51.26</v>
      </c>
      <c r="L1251" s="167"/>
      <c r="M1251" s="167"/>
      <c r="N1251" s="167"/>
      <c r="O1251" s="167"/>
      <c r="P1251" s="167"/>
      <c r="Q1251" s="167"/>
      <c r="R1251" s="170"/>
      <c r="T1251" s="171"/>
      <c r="U1251" s="167"/>
      <c r="V1251" s="167"/>
      <c r="W1251" s="167"/>
      <c r="X1251" s="167"/>
      <c r="Y1251" s="167"/>
      <c r="Z1251" s="167"/>
      <c r="AA1251" s="172"/>
      <c r="AT1251" s="173" t="s">
        <v>269</v>
      </c>
      <c r="AU1251" s="173" t="s">
        <v>90</v>
      </c>
      <c r="AV1251" s="165" t="s">
        <v>90</v>
      </c>
      <c r="AW1251" s="165" t="s">
        <v>32</v>
      </c>
      <c r="AX1251" s="165" t="s">
        <v>83</v>
      </c>
      <c r="AY1251" s="173" t="s">
        <v>148</v>
      </c>
    </row>
    <row r="1252" spans="2:65" s="23" customFormat="1" ht="22.5" customHeight="1">
      <c r="B1252" s="146"/>
      <c r="C1252" s="147" t="s">
        <v>1893</v>
      </c>
      <c r="D1252" s="147" t="s">
        <v>149</v>
      </c>
      <c r="E1252" s="148" t="s">
        <v>1894</v>
      </c>
      <c r="F1252" s="291" t="s">
        <v>1895</v>
      </c>
      <c r="G1252" s="291"/>
      <c r="H1252" s="291"/>
      <c r="I1252" s="291"/>
      <c r="J1252" s="149" t="s">
        <v>172</v>
      </c>
      <c r="K1252" s="150">
        <v>146</v>
      </c>
      <c r="L1252" s="292"/>
      <c r="M1252" s="292"/>
      <c r="N1252" s="292">
        <f>ROUND(L1252*K1252,2)</f>
        <v>0</v>
      </c>
      <c r="O1252" s="292"/>
      <c r="P1252" s="292"/>
      <c r="Q1252" s="292"/>
      <c r="R1252" s="151"/>
      <c r="T1252" s="152"/>
      <c r="U1252" s="34" t="s">
        <v>40</v>
      </c>
      <c r="V1252" s="153">
        <v>0.233</v>
      </c>
      <c r="W1252" s="153">
        <f>V1252*K1252</f>
        <v>34.018</v>
      </c>
      <c r="X1252" s="153">
        <v>0.0003</v>
      </c>
      <c r="Y1252" s="153">
        <f>X1252*K1252</f>
        <v>0.0438</v>
      </c>
      <c r="Z1252" s="153">
        <v>0</v>
      </c>
      <c r="AA1252" s="154">
        <f>Z1252*K1252</f>
        <v>0</v>
      </c>
      <c r="AR1252" s="9" t="s">
        <v>337</v>
      </c>
      <c r="AT1252" s="9" t="s">
        <v>149</v>
      </c>
      <c r="AU1252" s="9" t="s">
        <v>90</v>
      </c>
      <c r="AY1252" s="9" t="s">
        <v>148</v>
      </c>
      <c r="BE1252" s="155">
        <f>IF(U1252="základní",N1252,0)</f>
        <v>0</v>
      </c>
      <c r="BF1252" s="155">
        <f>IF(U1252="snížená",N1252,0)</f>
        <v>0</v>
      </c>
      <c r="BG1252" s="155">
        <f>IF(U1252="zákl. přenesená",N1252,0)</f>
        <v>0</v>
      </c>
      <c r="BH1252" s="155">
        <f>IF(U1252="sníž. přenesená",N1252,0)</f>
        <v>0</v>
      </c>
      <c r="BI1252" s="155">
        <f>IF(U1252="nulová",N1252,0)</f>
        <v>0</v>
      </c>
      <c r="BJ1252" s="9" t="s">
        <v>83</v>
      </c>
      <c r="BK1252" s="155">
        <f>ROUND(L1252*K1252,2)</f>
        <v>0</v>
      </c>
      <c r="BL1252" s="9" t="s">
        <v>337</v>
      </c>
      <c r="BM1252" s="9" t="s">
        <v>1896</v>
      </c>
    </row>
    <row r="1253" spans="2:51" s="157" customFormat="1" ht="22.5" customHeight="1">
      <c r="B1253" s="158"/>
      <c r="C1253" s="159"/>
      <c r="D1253" s="159"/>
      <c r="E1253" s="160"/>
      <c r="F1253" s="295" t="s">
        <v>320</v>
      </c>
      <c r="G1253" s="295"/>
      <c r="H1253" s="295"/>
      <c r="I1253" s="295"/>
      <c r="J1253" s="159"/>
      <c r="K1253" s="160"/>
      <c r="L1253" s="159"/>
      <c r="M1253" s="159"/>
      <c r="N1253" s="159"/>
      <c r="O1253" s="159"/>
      <c r="P1253" s="159"/>
      <c r="Q1253" s="159"/>
      <c r="R1253" s="161"/>
      <c r="T1253" s="162"/>
      <c r="U1253" s="159"/>
      <c r="V1253" s="159"/>
      <c r="W1253" s="159"/>
      <c r="X1253" s="159"/>
      <c r="Y1253" s="159"/>
      <c r="Z1253" s="159"/>
      <c r="AA1253" s="163"/>
      <c r="AT1253" s="164" t="s">
        <v>269</v>
      </c>
      <c r="AU1253" s="164" t="s">
        <v>90</v>
      </c>
      <c r="AV1253" s="157" t="s">
        <v>83</v>
      </c>
      <c r="AW1253" s="157" t="s">
        <v>32</v>
      </c>
      <c r="AX1253" s="157" t="s">
        <v>75</v>
      </c>
      <c r="AY1253" s="164" t="s">
        <v>148</v>
      </c>
    </row>
    <row r="1254" spans="2:51" s="165" customFormat="1" ht="22.5" customHeight="1">
      <c r="B1254" s="166"/>
      <c r="C1254" s="167"/>
      <c r="D1254" s="167"/>
      <c r="E1254" s="168"/>
      <c r="F1254" s="296" t="s">
        <v>1897</v>
      </c>
      <c r="G1254" s="296"/>
      <c r="H1254" s="296"/>
      <c r="I1254" s="296"/>
      <c r="J1254" s="167"/>
      <c r="K1254" s="169">
        <v>6.6</v>
      </c>
      <c r="L1254" s="167"/>
      <c r="M1254" s="167"/>
      <c r="N1254" s="167"/>
      <c r="O1254" s="167"/>
      <c r="P1254" s="167"/>
      <c r="Q1254" s="167"/>
      <c r="R1254" s="170"/>
      <c r="T1254" s="171"/>
      <c r="U1254" s="167"/>
      <c r="V1254" s="167"/>
      <c r="W1254" s="167"/>
      <c r="X1254" s="167"/>
      <c r="Y1254" s="167"/>
      <c r="Z1254" s="167"/>
      <c r="AA1254" s="172"/>
      <c r="AT1254" s="173" t="s">
        <v>269</v>
      </c>
      <c r="AU1254" s="173" t="s">
        <v>90</v>
      </c>
      <c r="AV1254" s="165" t="s">
        <v>90</v>
      </c>
      <c r="AW1254" s="165" t="s">
        <v>32</v>
      </c>
      <c r="AX1254" s="165" t="s">
        <v>75</v>
      </c>
      <c r="AY1254" s="173" t="s">
        <v>148</v>
      </c>
    </row>
    <row r="1255" spans="2:51" s="165" customFormat="1" ht="22.5" customHeight="1">
      <c r="B1255" s="166"/>
      <c r="C1255" s="167"/>
      <c r="D1255" s="167"/>
      <c r="E1255" s="168"/>
      <c r="F1255" s="296" t="s">
        <v>1075</v>
      </c>
      <c r="G1255" s="296"/>
      <c r="H1255" s="296"/>
      <c r="I1255" s="296"/>
      <c r="J1255" s="167"/>
      <c r="K1255" s="169">
        <v>8.4</v>
      </c>
      <c r="L1255" s="167"/>
      <c r="M1255" s="167"/>
      <c r="N1255" s="167"/>
      <c r="O1255" s="167"/>
      <c r="P1255" s="167"/>
      <c r="Q1255" s="167"/>
      <c r="R1255" s="170"/>
      <c r="T1255" s="171"/>
      <c r="U1255" s="167"/>
      <c r="V1255" s="167"/>
      <c r="W1255" s="167"/>
      <c r="X1255" s="167"/>
      <c r="Y1255" s="167"/>
      <c r="Z1255" s="167"/>
      <c r="AA1255" s="172"/>
      <c r="AT1255" s="173" t="s">
        <v>269</v>
      </c>
      <c r="AU1255" s="173" t="s">
        <v>90</v>
      </c>
      <c r="AV1255" s="165" t="s">
        <v>90</v>
      </c>
      <c r="AW1255" s="165" t="s">
        <v>32</v>
      </c>
      <c r="AX1255" s="165" t="s">
        <v>75</v>
      </c>
      <c r="AY1255" s="173" t="s">
        <v>148</v>
      </c>
    </row>
    <row r="1256" spans="2:51" s="165" customFormat="1" ht="22.5" customHeight="1">
      <c r="B1256" s="166"/>
      <c r="C1256" s="167"/>
      <c r="D1256" s="167"/>
      <c r="E1256" s="168"/>
      <c r="F1256" s="296" t="s">
        <v>1898</v>
      </c>
      <c r="G1256" s="296"/>
      <c r="H1256" s="296"/>
      <c r="I1256" s="296"/>
      <c r="J1256" s="167"/>
      <c r="K1256" s="169">
        <v>15.1</v>
      </c>
      <c r="L1256" s="167"/>
      <c r="M1256" s="167"/>
      <c r="N1256" s="167"/>
      <c r="O1256" s="167"/>
      <c r="P1256" s="167"/>
      <c r="Q1256" s="167"/>
      <c r="R1256" s="170"/>
      <c r="T1256" s="171"/>
      <c r="U1256" s="167"/>
      <c r="V1256" s="167"/>
      <c r="W1256" s="167"/>
      <c r="X1256" s="167"/>
      <c r="Y1256" s="167"/>
      <c r="Z1256" s="167"/>
      <c r="AA1256" s="172"/>
      <c r="AT1256" s="173" t="s">
        <v>269</v>
      </c>
      <c r="AU1256" s="173" t="s">
        <v>90</v>
      </c>
      <c r="AV1256" s="165" t="s">
        <v>90</v>
      </c>
      <c r="AW1256" s="165" t="s">
        <v>32</v>
      </c>
      <c r="AX1256" s="165" t="s">
        <v>75</v>
      </c>
      <c r="AY1256" s="173" t="s">
        <v>148</v>
      </c>
    </row>
    <row r="1257" spans="2:51" s="165" customFormat="1" ht="22.5" customHeight="1">
      <c r="B1257" s="166"/>
      <c r="C1257" s="167"/>
      <c r="D1257" s="167"/>
      <c r="E1257" s="168"/>
      <c r="F1257" s="296" t="s">
        <v>1899</v>
      </c>
      <c r="G1257" s="296"/>
      <c r="H1257" s="296"/>
      <c r="I1257" s="296"/>
      <c r="J1257" s="167"/>
      <c r="K1257" s="169">
        <v>4.9</v>
      </c>
      <c r="L1257" s="167"/>
      <c r="M1257" s="167"/>
      <c r="N1257" s="167"/>
      <c r="O1257" s="167"/>
      <c r="P1257" s="167"/>
      <c r="Q1257" s="167"/>
      <c r="R1257" s="170"/>
      <c r="T1257" s="171"/>
      <c r="U1257" s="167"/>
      <c r="V1257" s="167"/>
      <c r="W1257" s="167"/>
      <c r="X1257" s="167"/>
      <c r="Y1257" s="167"/>
      <c r="Z1257" s="167"/>
      <c r="AA1257" s="172"/>
      <c r="AT1257" s="173" t="s">
        <v>269</v>
      </c>
      <c r="AU1257" s="173" t="s">
        <v>90</v>
      </c>
      <c r="AV1257" s="165" t="s">
        <v>90</v>
      </c>
      <c r="AW1257" s="165" t="s">
        <v>32</v>
      </c>
      <c r="AX1257" s="165" t="s">
        <v>75</v>
      </c>
      <c r="AY1257" s="173" t="s">
        <v>148</v>
      </c>
    </row>
    <row r="1258" spans="2:51" s="165" customFormat="1" ht="22.5" customHeight="1">
      <c r="B1258" s="166"/>
      <c r="C1258" s="167"/>
      <c r="D1258" s="167"/>
      <c r="E1258" s="168"/>
      <c r="F1258" s="296" t="s">
        <v>1900</v>
      </c>
      <c r="G1258" s="296"/>
      <c r="H1258" s="296"/>
      <c r="I1258" s="296"/>
      <c r="J1258" s="167"/>
      <c r="K1258" s="169">
        <v>2.3</v>
      </c>
      <c r="L1258" s="167"/>
      <c r="M1258" s="167"/>
      <c r="N1258" s="167"/>
      <c r="O1258" s="167"/>
      <c r="P1258" s="167"/>
      <c r="Q1258" s="167"/>
      <c r="R1258" s="170"/>
      <c r="T1258" s="171"/>
      <c r="U1258" s="167"/>
      <c r="V1258" s="167"/>
      <c r="W1258" s="167"/>
      <c r="X1258" s="167"/>
      <c r="Y1258" s="167"/>
      <c r="Z1258" s="167"/>
      <c r="AA1258" s="172"/>
      <c r="AT1258" s="173" t="s">
        <v>269</v>
      </c>
      <c r="AU1258" s="173" t="s">
        <v>90</v>
      </c>
      <c r="AV1258" s="165" t="s">
        <v>90</v>
      </c>
      <c r="AW1258" s="165" t="s">
        <v>32</v>
      </c>
      <c r="AX1258" s="165" t="s">
        <v>75</v>
      </c>
      <c r="AY1258" s="173" t="s">
        <v>148</v>
      </c>
    </row>
    <row r="1259" spans="2:51" s="165" customFormat="1" ht="22.5" customHeight="1">
      <c r="B1259" s="166"/>
      <c r="C1259" s="167"/>
      <c r="D1259" s="167"/>
      <c r="E1259" s="168"/>
      <c r="F1259" s="296" t="s">
        <v>1901</v>
      </c>
      <c r="G1259" s="296"/>
      <c r="H1259" s="296"/>
      <c r="I1259" s="296"/>
      <c r="J1259" s="167"/>
      <c r="K1259" s="169">
        <v>3.2</v>
      </c>
      <c r="L1259" s="167"/>
      <c r="M1259" s="167"/>
      <c r="N1259" s="167"/>
      <c r="O1259" s="167"/>
      <c r="P1259" s="167"/>
      <c r="Q1259" s="167"/>
      <c r="R1259" s="170"/>
      <c r="T1259" s="171"/>
      <c r="U1259" s="167"/>
      <c r="V1259" s="167"/>
      <c r="W1259" s="167"/>
      <c r="X1259" s="167"/>
      <c r="Y1259" s="167"/>
      <c r="Z1259" s="167"/>
      <c r="AA1259" s="172"/>
      <c r="AT1259" s="173" t="s">
        <v>269</v>
      </c>
      <c r="AU1259" s="173" t="s">
        <v>90</v>
      </c>
      <c r="AV1259" s="165" t="s">
        <v>90</v>
      </c>
      <c r="AW1259" s="165" t="s">
        <v>32</v>
      </c>
      <c r="AX1259" s="165" t="s">
        <v>75</v>
      </c>
      <c r="AY1259" s="173" t="s">
        <v>148</v>
      </c>
    </row>
    <row r="1260" spans="2:51" s="165" customFormat="1" ht="22.5" customHeight="1">
      <c r="B1260" s="166"/>
      <c r="C1260" s="167"/>
      <c r="D1260" s="167"/>
      <c r="E1260" s="168"/>
      <c r="F1260" s="296" t="s">
        <v>1902</v>
      </c>
      <c r="G1260" s="296"/>
      <c r="H1260" s="296"/>
      <c r="I1260" s="296"/>
      <c r="J1260" s="167"/>
      <c r="K1260" s="169">
        <v>3.4</v>
      </c>
      <c r="L1260" s="167"/>
      <c r="M1260" s="167"/>
      <c r="N1260" s="167"/>
      <c r="O1260" s="167"/>
      <c r="P1260" s="167"/>
      <c r="Q1260" s="167"/>
      <c r="R1260" s="170"/>
      <c r="T1260" s="171"/>
      <c r="U1260" s="167"/>
      <c r="V1260" s="167"/>
      <c r="W1260" s="167"/>
      <c r="X1260" s="167"/>
      <c r="Y1260" s="167"/>
      <c r="Z1260" s="167"/>
      <c r="AA1260" s="172"/>
      <c r="AT1260" s="173" t="s">
        <v>269</v>
      </c>
      <c r="AU1260" s="173" t="s">
        <v>90</v>
      </c>
      <c r="AV1260" s="165" t="s">
        <v>90</v>
      </c>
      <c r="AW1260" s="165" t="s">
        <v>32</v>
      </c>
      <c r="AX1260" s="165" t="s">
        <v>75</v>
      </c>
      <c r="AY1260" s="173" t="s">
        <v>148</v>
      </c>
    </row>
    <row r="1261" spans="2:51" s="165" customFormat="1" ht="22.5" customHeight="1">
      <c r="B1261" s="166"/>
      <c r="C1261" s="167"/>
      <c r="D1261" s="167"/>
      <c r="E1261" s="168"/>
      <c r="F1261" s="296" t="s">
        <v>1903</v>
      </c>
      <c r="G1261" s="296"/>
      <c r="H1261" s="296"/>
      <c r="I1261" s="296"/>
      <c r="J1261" s="167"/>
      <c r="K1261" s="169">
        <v>2.6</v>
      </c>
      <c r="L1261" s="167"/>
      <c r="M1261" s="167"/>
      <c r="N1261" s="167"/>
      <c r="O1261" s="167"/>
      <c r="P1261" s="167"/>
      <c r="Q1261" s="167"/>
      <c r="R1261" s="170"/>
      <c r="T1261" s="171"/>
      <c r="U1261" s="167"/>
      <c r="V1261" s="167"/>
      <c r="W1261" s="167"/>
      <c r="X1261" s="167"/>
      <c r="Y1261" s="167"/>
      <c r="Z1261" s="167"/>
      <c r="AA1261" s="172"/>
      <c r="AT1261" s="173" t="s">
        <v>269</v>
      </c>
      <c r="AU1261" s="173" t="s">
        <v>90</v>
      </c>
      <c r="AV1261" s="165" t="s">
        <v>90</v>
      </c>
      <c r="AW1261" s="165" t="s">
        <v>32</v>
      </c>
      <c r="AX1261" s="165" t="s">
        <v>75</v>
      </c>
      <c r="AY1261" s="173" t="s">
        <v>148</v>
      </c>
    </row>
    <row r="1262" spans="2:51" s="174" customFormat="1" ht="22.5" customHeight="1">
      <c r="B1262" s="175"/>
      <c r="C1262" s="176"/>
      <c r="D1262" s="176"/>
      <c r="E1262" s="177"/>
      <c r="F1262" s="297" t="s">
        <v>277</v>
      </c>
      <c r="G1262" s="297"/>
      <c r="H1262" s="297"/>
      <c r="I1262" s="297"/>
      <c r="J1262" s="176"/>
      <c r="K1262" s="178">
        <v>46.5</v>
      </c>
      <c r="L1262" s="176"/>
      <c r="M1262" s="176"/>
      <c r="N1262" s="176"/>
      <c r="O1262" s="176"/>
      <c r="P1262" s="176"/>
      <c r="Q1262" s="176"/>
      <c r="R1262" s="179"/>
      <c r="T1262" s="180"/>
      <c r="U1262" s="176"/>
      <c r="V1262" s="176"/>
      <c r="W1262" s="176"/>
      <c r="X1262" s="176"/>
      <c r="Y1262" s="176"/>
      <c r="Z1262" s="176"/>
      <c r="AA1262" s="181"/>
      <c r="AT1262" s="182" t="s">
        <v>269</v>
      </c>
      <c r="AU1262" s="182" t="s">
        <v>90</v>
      </c>
      <c r="AV1262" s="174" t="s">
        <v>156</v>
      </c>
      <c r="AW1262" s="174" t="s">
        <v>32</v>
      </c>
      <c r="AX1262" s="174" t="s">
        <v>75</v>
      </c>
      <c r="AY1262" s="182" t="s">
        <v>148</v>
      </c>
    </row>
    <row r="1263" spans="2:51" s="157" customFormat="1" ht="22.5" customHeight="1">
      <c r="B1263" s="158"/>
      <c r="C1263" s="159"/>
      <c r="D1263" s="159"/>
      <c r="E1263" s="160"/>
      <c r="F1263" s="298" t="s">
        <v>329</v>
      </c>
      <c r="G1263" s="298"/>
      <c r="H1263" s="298"/>
      <c r="I1263" s="298"/>
      <c r="J1263" s="159"/>
      <c r="K1263" s="160"/>
      <c r="L1263" s="159"/>
      <c r="M1263" s="159"/>
      <c r="N1263" s="159"/>
      <c r="O1263" s="159"/>
      <c r="P1263" s="159"/>
      <c r="Q1263" s="159"/>
      <c r="R1263" s="161"/>
      <c r="T1263" s="162"/>
      <c r="U1263" s="159"/>
      <c r="V1263" s="159"/>
      <c r="W1263" s="159"/>
      <c r="X1263" s="159"/>
      <c r="Y1263" s="159"/>
      <c r="Z1263" s="159"/>
      <c r="AA1263" s="163"/>
      <c r="AT1263" s="164" t="s">
        <v>269</v>
      </c>
      <c r="AU1263" s="164" t="s">
        <v>90</v>
      </c>
      <c r="AV1263" s="157" t="s">
        <v>83</v>
      </c>
      <c r="AW1263" s="157" t="s">
        <v>32</v>
      </c>
      <c r="AX1263" s="157" t="s">
        <v>75</v>
      </c>
      <c r="AY1263" s="164" t="s">
        <v>148</v>
      </c>
    </row>
    <row r="1264" spans="2:51" s="165" customFormat="1" ht="22.5" customHeight="1">
      <c r="B1264" s="166"/>
      <c r="C1264" s="167"/>
      <c r="D1264" s="167"/>
      <c r="E1264" s="168"/>
      <c r="F1264" s="296" t="s">
        <v>1280</v>
      </c>
      <c r="G1264" s="296"/>
      <c r="H1264" s="296"/>
      <c r="I1264" s="296"/>
      <c r="J1264" s="167"/>
      <c r="K1264" s="169">
        <v>22.3</v>
      </c>
      <c r="L1264" s="167"/>
      <c r="M1264" s="167"/>
      <c r="N1264" s="167"/>
      <c r="O1264" s="167"/>
      <c r="P1264" s="167"/>
      <c r="Q1264" s="167"/>
      <c r="R1264" s="170"/>
      <c r="T1264" s="171"/>
      <c r="U1264" s="167"/>
      <c r="V1264" s="167"/>
      <c r="W1264" s="167"/>
      <c r="X1264" s="167"/>
      <c r="Y1264" s="167"/>
      <c r="Z1264" s="167"/>
      <c r="AA1264" s="172"/>
      <c r="AT1264" s="173" t="s">
        <v>269</v>
      </c>
      <c r="AU1264" s="173" t="s">
        <v>90</v>
      </c>
      <c r="AV1264" s="165" t="s">
        <v>90</v>
      </c>
      <c r="AW1264" s="165" t="s">
        <v>32</v>
      </c>
      <c r="AX1264" s="165" t="s">
        <v>75</v>
      </c>
      <c r="AY1264" s="173" t="s">
        <v>148</v>
      </c>
    </row>
    <row r="1265" spans="2:51" s="165" customFormat="1" ht="22.5" customHeight="1">
      <c r="B1265" s="166"/>
      <c r="C1265" s="167"/>
      <c r="D1265" s="167"/>
      <c r="E1265" s="168"/>
      <c r="F1265" s="296" t="s">
        <v>1281</v>
      </c>
      <c r="G1265" s="296"/>
      <c r="H1265" s="296"/>
      <c r="I1265" s="296"/>
      <c r="J1265" s="167"/>
      <c r="K1265" s="169">
        <v>3.3</v>
      </c>
      <c r="L1265" s="167"/>
      <c r="M1265" s="167"/>
      <c r="N1265" s="167"/>
      <c r="O1265" s="167"/>
      <c r="P1265" s="167"/>
      <c r="Q1265" s="167"/>
      <c r="R1265" s="170"/>
      <c r="T1265" s="171"/>
      <c r="U1265" s="167"/>
      <c r="V1265" s="167"/>
      <c r="W1265" s="167"/>
      <c r="X1265" s="167"/>
      <c r="Y1265" s="167"/>
      <c r="Z1265" s="167"/>
      <c r="AA1265" s="172"/>
      <c r="AT1265" s="173" t="s">
        <v>269</v>
      </c>
      <c r="AU1265" s="173" t="s">
        <v>90</v>
      </c>
      <c r="AV1265" s="165" t="s">
        <v>90</v>
      </c>
      <c r="AW1265" s="165" t="s">
        <v>32</v>
      </c>
      <c r="AX1265" s="165" t="s">
        <v>75</v>
      </c>
      <c r="AY1265" s="173" t="s">
        <v>148</v>
      </c>
    </row>
    <row r="1266" spans="2:51" s="165" customFormat="1" ht="22.5" customHeight="1">
      <c r="B1266" s="166"/>
      <c r="C1266" s="167"/>
      <c r="D1266" s="167"/>
      <c r="E1266" s="168"/>
      <c r="F1266" s="296" t="s">
        <v>1282</v>
      </c>
      <c r="G1266" s="296"/>
      <c r="H1266" s="296"/>
      <c r="I1266" s="296"/>
      <c r="J1266" s="167"/>
      <c r="K1266" s="169">
        <v>3.1</v>
      </c>
      <c r="L1266" s="167"/>
      <c r="M1266" s="167"/>
      <c r="N1266" s="167"/>
      <c r="O1266" s="167"/>
      <c r="P1266" s="167"/>
      <c r="Q1266" s="167"/>
      <c r="R1266" s="170"/>
      <c r="T1266" s="171"/>
      <c r="U1266" s="167"/>
      <c r="V1266" s="167"/>
      <c r="W1266" s="167"/>
      <c r="X1266" s="167"/>
      <c r="Y1266" s="167"/>
      <c r="Z1266" s="167"/>
      <c r="AA1266" s="172"/>
      <c r="AT1266" s="173" t="s">
        <v>269</v>
      </c>
      <c r="AU1266" s="173" t="s">
        <v>90</v>
      </c>
      <c r="AV1266" s="165" t="s">
        <v>90</v>
      </c>
      <c r="AW1266" s="165" t="s">
        <v>32</v>
      </c>
      <c r="AX1266" s="165" t="s">
        <v>75</v>
      </c>
      <c r="AY1266" s="173" t="s">
        <v>148</v>
      </c>
    </row>
    <row r="1267" spans="2:51" s="165" customFormat="1" ht="22.5" customHeight="1">
      <c r="B1267" s="166"/>
      <c r="C1267" s="167"/>
      <c r="D1267" s="167"/>
      <c r="E1267" s="168"/>
      <c r="F1267" s="296" t="s">
        <v>1283</v>
      </c>
      <c r="G1267" s="296"/>
      <c r="H1267" s="296"/>
      <c r="I1267" s="296"/>
      <c r="J1267" s="167"/>
      <c r="K1267" s="169">
        <v>22.9</v>
      </c>
      <c r="L1267" s="167"/>
      <c r="M1267" s="167"/>
      <c r="N1267" s="167"/>
      <c r="O1267" s="167"/>
      <c r="P1267" s="167"/>
      <c r="Q1267" s="167"/>
      <c r="R1267" s="170"/>
      <c r="T1267" s="171"/>
      <c r="U1267" s="167"/>
      <c r="V1267" s="167"/>
      <c r="W1267" s="167"/>
      <c r="X1267" s="167"/>
      <c r="Y1267" s="167"/>
      <c r="Z1267" s="167"/>
      <c r="AA1267" s="172"/>
      <c r="AT1267" s="173" t="s">
        <v>269</v>
      </c>
      <c r="AU1267" s="173" t="s">
        <v>90</v>
      </c>
      <c r="AV1267" s="165" t="s">
        <v>90</v>
      </c>
      <c r="AW1267" s="165" t="s">
        <v>32</v>
      </c>
      <c r="AX1267" s="165" t="s">
        <v>75</v>
      </c>
      <c r="AY1267" s="173" t="s">
        <v>148</v>
      </c>
    </row>
    <row r="1268" spans="2:51" s="165" customFormat="1" ht="22.5" customHeight="1">
      <c r="B1268" s="166"/>
      <c r="C1268" s="167"/>
      <c r="D1268" s="167"/>
      <c r="E1268" s="168"/>
      <c r="F1268" s="296" t="s">
        <v>1284</v>
      </c>
      <c r="G1268" s="296"/>
      <c r="H1268" s="296"/>
      <c r="I1268" s="296"/>
      <c r="J1268" s="167"/>
      <c r="K1268" s="169">
        <v>12</v>
      </c>
      <c r="L1268" s="167"/>
      <c r="M1268" s="167"/>
      <c r="N1268" s="167"/>
      <c r="O1268" s="167"/>
      <c r="P1268" s="167"/>
      <c r="Q1268" s="167"/>
      <c r="R1268" s="170"/>
      <c r="T1268" s="171"/>
      <c r="U1268" s="167"/>
      <c r="V1268" s="167"/>
      <c r="W1268" s="167"/>
      <c r="X1268" s="167"/>
      <c r="Y1268" s="167"/>
      <c r="Z1268" s="167"/>
      <c r="AA1268" s="172"/>
      <c r="AT1268" s="173" t="s">
        <v>269</v>
      </c>
      <c r="AU1268" s="173" t="s">
        <v>90</v>
      </c>
      <c r="AV1268" s="165" t="s">
        <v>90</v>
      </c>
      <c r="AW1268" s="165" t="s">
        <v>32</v>
      </c>
      <c r="AX1268" s="165" t="s">
        <v>75</v>
      </c>
      <c r="AY1268" s="173" t="s">
        <v>148</v>
      </c>
    </row>
    <row r="1269" spans="2:51" s="174" customFormat="1" ht="22.5" customHeight="1">
      <c r="B1269" s="175"/>
      <c r="C1269" s="176"/>
      <c r="D1269" s="176"/>
      <c r="E1269" s="177"/>
      <c r="F1269" s="297" t="s">
        <v>277</v>
      </c>
      <c r="G1269" s="297"/>
      <c r="H1269" s="297"/>
      <c r="I1269" s="297"/>
      <c r="J1269" s="176"/>
      <c r="K1269" s="178">
        <v>63.6</v>
      </c>
      <c r="L1269" s="176"/>
      <c r="M1269" s="176"/>
      <c r="N1269" s="176"/>
      <c r="O1269" s="176"/>
      <c r="P1269" s="176"/>
      <c r="Q1269" s="176"/>
      <c r="R1269" s="179"/>
      <c r="T1269" s="180"/>
      <c r="U1269" s="176"/>
      <c r="V1269" s="176"/>
      <c r="W1269" s="176"/>
      <c r="X1269" s="176"/>
      <c r="Y1269" s="176"/>
      <c r="Z1269" s="176"/>
      <c r="AA1269" s="181"/>
      <c r="AT1269" s="182" t="s">
        <v>269</v>
      </c>
      <c r="AU1269" s="182" t="s">
        <v>90</v>
      </c>
      <c r="AV1269" s="174" t="s">
        <v>156</v>
      </c>
      <c r="AW1269" s="174" t="s">
        <v>32</v>
      </c>
      <c r="AX1269" s="174" t="s">
        <v>75</v>
      </c>
      <c r="AY1269" s="182" t="s">
        <v>148</v>
      </c>
    </row>
    <row r="1270" spans="2:51" s="157" customFormat="1" ht="22.5" customHeight="1">
      <c r="B1270" s="158"/>
      <c r="C1270" s="159"/>
      <c r="D1270" s="159"/>
      <c r="E1270" s="160"/>
      <c r="F1270" s="298" t="s">
        <v>990</v>
      </c>
      <c r="G1270" s="298"/>
      <c r="H1270" s="298"/>
      <c r="I1270" s="298"/>
      <c r="J1270" s="159"/>
      <c r="K1270" s="160"/>
      <c r="L1270" s="159"/>
      <c r="M1270" s="159"/>
      <c r="N1270" s="159"/>
      <c r="O1270" s="159"/>
      <c r="P1270" s="159"/>
      <c r="Q1270" s="159"/>
      <c r="R1270" s="161"/>
      <c r="T1270" s="162"/>
      <c r="U1270" s="159"/>
      <c r="V1270" s="159"/>
      <c r="W1270" s="159"/>
      <c r="X1270" s="159"/>
      <c r="Y1270" s="159"/>
      <c r="Z1270" s="159"/>
      <c r="AA1270" s="163"/>
      <c r="AT1270" s="164" t="s">
        <v>269</v>
      </c>
      <c r="AU1270" s="164" t="s">
        <v>90</v>
      </c>
      <c r="AV1270" s="157" t="s">
        <v>83</v>
      </c>
      <c r="AW1270" s="157" t="s">
        <v>32</v>
      </c>
      <c r="AX1270" s="157" t="s">
        <v>75</v>
      </c>
      <c r="AY1270" s="164" t="s">
        <v>148</v>
      </c>
    </row>
    <row r="1271" spans="2:51" s="165" customFormat="1" ht="22.5" customHeight="1">
      <c r="B1271" s="166"/>
      <c r="C1271" s="167"/>
      <c r="D1271" s="167"/>
      <c r="E1271" s="168"/>
      <c r="F1271" s="296" t="s">
        <v>759</v>
      </c>
      <c r="G1271" s="296"/>
      <c r="H1271" s="296"/>
      <c r="I1271" s="296"/>
      <c r="J1271" s="167"/>
      <c r="K1271" s="169">
        <v>8</v>
      </c>
      <c r="L1271" s="167"/>
      <c r="M1271" s="167"/>
      <c r="N1271" s="167"/>
      <c r="O1271" s="167"/>
      <c r="P1271" s="167"/>
      <c r="Q1271" s="167"/>
      <c r="R1271" s="170"/>
      <c r="T1271" s="171"/>
      <c r="U1271" s="167"/>
      <c r="V1271" s="167"/>
      <c r="W1271" s="167"/>
      <c r="X1271" s="167"/>
      <c r="Y1271" s="167"/>
      <c r="Z1271" s="167"/>
      <c r="AA1271" s="172"/>
      <c r="AT1271" s="173" t="s">
        <v>269</v>
      </c>
      <c r="AU1271" s="173" t="s">
        <v>90</v>
      </c>
      <c r="AV1271" s="165" t="s">
        <v>90</v>
      </c>
      <c r="AW1271" s="165" t="s">
        <v>32</v>
      </c>
      <c r="AX1271" s="165" t="s">
        <v>75</v>
      </c>
      <c r="AY1271" s="173" t="s">
        <v>148</v>
      </c>
    </row>
    <row r="1272" spans="2:51" s="165" customFormat="1" ht="22.5" customHeight="1">
      <c r="B1272" s="166"/>
      <c r="C1272" s="167"/>
      <c r="D1272" s="167"/>
      <c r="E1272" s="168"/>
      <c r="F1272" s="296" t="s">
        <v>762</v>
      </c>
      <c r="G1272" s="296"/>
      <c r="H1272" s="296"/>
      <c r="I1272" s="296"/>
      <c r="J1272" s="167"/>
      <c r="K1272" s="169">
        <v>27.9</v>
      </c>
      <c r="L1272" s="167"/>
      <c r="M1272" s="167"/>
      <c r="N1272" s="167"/>
      <c r="O1272" s="167"/>
      <c r="P1272" s="167"/>
      <c r="Q1272" s="167"/>
      <c r="R1272" s="170"/>
      <c r="T1272" s="171"/>
      <c r="U1272" s="167"/>
      <c r="V1272" s="167"/>
      <c r="W1272" s="167"/>
      <c r="X1272" s="167"/>
      <c r="Y1272" s="167"/>
      <c r="Z1272" s="167"/>
      <c r="AA1272" s="172"/>
      <c r="AT1272" s="173" t="s">
        <v>269</v>
      </c>
      <c r="AU1272" s="173" t="s">
        <v>90</v>
      </c>
      <c r="AV1272" s="165" t="s">
        <v>90</v>
      </c>
      <c r="AW1272" s="165" t="s">
        <v>32</v>
      </c>
      <c r="AX1272" s="165" t="s">
        <v>75</v>
      </c>
      <c r="AY1272" s="173" t="s">
        <v>148</v>
      </c>
    </row>
    <row r="1273" spans="2:51" s="174" customFormat="1" ht="22.5" customHeight="1">
      <c r="B1273" s="175"/>
      <c r="C1273" s="176"/>
      <c r="D1273" s="176"/>
      <c r="E1273" s="177"/>
      <c r="F1273" s="297" t="s">
        <v>277</v>
      </c>
      <c r="G1273" s="297"/>
      <c r="H1273" s="297"/>
      <c r="I1273" s="297"/>
      <c r="J1273" s="176"/>
      <c r="K1273" s="178">
        <v>35.9</v>
      </c>
      <c r="L1273" s="176"/>
      <c r="M1273" s="176"/>
      <c r="N1273" s="176"/>
      <c r="O1273" s="176"/>
      <c r="P1273" s="176"/>
      <c r="Q1273" s="176"/>
      <c r="R1273" s="179"/>
      <c r="T1273" s="180"/>
      <c r="U1273" s="176"/>
      <c r="V1273" s="176"/>
      <c r="W1273" s="176"/>
      <c r="X1273" s="176"/>
      <c r="Y1273" s="176"/>
      <c r="Z1273" s="176"/>
      <c r="AA1273" s="181"/>
      <c r="AT1273" s="182" t="s">
        <v>269</v>
      </c>
      <c r="AU1273" s="182" t="s">
        <v>90</v>
      </c>
      <c r="AV1273" s="174" t="s">
        <v>156</v>
      </c>
      <c r="AW1273" s="174" t="s">
        <v>32</v>
      </c>
      <c r="AX1273" s="174" t="s">
        <v>75</v>
      </c>
      <c r="AY1273" s="182" t="s">
        <v>148</v>
      </c>
    </row>
    <row r="1274" spans="2:51" s="183" customFormat="1" ht="22.5" customHeight="1">
      <c r="B1274" s="184"/>
      <c r="C1274" s="185"/>
      <c r="D1274" s="185"/>
      <c r="E1274" s="186" t="s">
        <v>188</v>
      </c>
      <c r="F1274" s="299" t="s">
        <v>281</v>
      </c>
      <c r="G1274" s="299"/>
      <c r="H1274" s="299"/>
      <c r="I1274" s="299"/>
      <c r="J1274" s="185"/>
      <c r="K1274" s="187">
        <v>146</v>
      </c>
      <c r="L1274" s="185"/>
      <c r="M1274" s="185"/>
      <c r="N1274" s="185"/>
      <c r="O1274" s="185"/>
      <c r="P1274" s="185"/>
      <c r="Q1274" s="185"/>
      <c r="R1274" s="188"/>
      <c r="T1274" s="189"/>
      <c r="U1274" s="185"/>
      <c r="V1274" s="185"/>
      <c r="W1274" s="185"/>
      <c r="X1274" s="185"/>
      <c r="Y1274" s="185"/>
      <c r="Z1274" s="185"/>
      <c r="AA1274" s="190"/>
      <c r="AT1274" s="191" t="s">
        <v>269</v>
      </c>
      <c r="AU1274" s="191" t="s">
        <v>90</v>
      </c>
      <c r="AV1274" s="183" t="s">
        <v>147</v>
      </c>
      <c r="AW1274" s="183" t="s">
        <v>32</v>
      </c>
      <c r="AX1274" s="183" t="s">
        <v>83</v>
      </c>
      <c r="AY1274" s="191" t="s">
        <v>148</v>
      </c>
    </row>
    <row r="1275" spans="2:65" s="23" customFormat="1" ht="22.5" customHeight="1">
      <c r="B1275" s="146"/>
      <c r="C1275" s="192" t="s">
        <v>1904</v>
      </c>
      <c r="D1275" s="192" t="s">
        <v>631</v>
      </c>
      <c r="E1275" s="193" t="s">
        <v>1905</v>
      </c>
      <c r="F1275" s="302" t="s">
        <v>1906</v>
      </c>
      <c r="G1275" s="302"/>
      <c r="H1275" s="302"/>
      <c r="I1275" s="302"/>
      <c r="J1275" s="194" t="s">
        <v>172</v>
      </c>
      <c r="K1275" s="195">
        <v>160.6</v>
      </c>
      <c r="L1275" s="303"/>
      <c r="M1275" s="303"/>
      <c r="N1275" s="303">
        <f>ROUND(L1275*K1275,2)</f>
        <v>0</v>
      </c>
      <c r="O1275" s="303"/>
      <c r="P1275" s="303"/>
      <c r="Q1275" s="303"/>
      <c r="R1275" s="151"/>
      <c r="T1275" s="152"/>
      <c r="U1275" s="34" t="s">
        <v>40</v>
      </c>
      <c r="V1275" s="153">
        <v>0</v>
      </c>
      <c r="W1275" s="153">
        <f>V1275*K1275</f>
        <v>0</v>
      </c>
      <c r="X1275" s="153">
        <v>0.00283</v>
      </c>
      <c r="Y1275" s="153">
        <f>X1275*K1275</f>
        <v>0.454498</v>
      </c>
      <c r="Z1275" s="153">
        <v>0</v>
      </c>
      <c r="AA1275" s="154">
        <f>Z1275*K1275</f>
        <v>0</v>
      </c>
      <c r="AR1275" s="9" t="s">
        <v>454</v>
      </c>
      <c r="AT1275" s="9" t="s">
        <v>631</v>
      </c>
      <c r="AU1275" s="9" t="s">
        <v>90</v>
      </c>
      <c r="AY1275" s="9" t="s">
        <v>148</v>
      </c>
      <c r="BE1275" s="155">
        <f>IF(U1275="základní",N1275,0)</f>
        <v>0</v>
      </c>
      <c r="BF1275" s="155">
        <f>IF(U1275="snížená",N1275,0)</f>
        <v>0</v>
      </c>
      <c r="BG1275" s="155">
        <f>IF(U1275="zákl. přenesená",N1275,0)</f>
        <v>0</v>
      </c>
      <c r="BH1275" s="155">
        <f>IF(U1275="sníž. přenesená",N1275,0)</f>
        <v>0</v>
      </c>
      <c r="BI1275" s="155">
        <f>IF(U1275="nulová",N1275,0)</f>
        <v>0</v>
      </c>
      <c r="BJ1275" s="9" t="s">
        <v>83</v>
      </c>
      <c r="BK1275" s="155">
        <f>ROUND(L1275*K1275,2)</f>
        <v>0</v>
      </c>
      <c r="BL1275" s="9" t="s">
        <v>337</v>
      </c>
      <c r="BM1275" s="9" t="s">
        <v>1907</v>
      </c>
    </row>
    <row r="1276" spans="2:51" s="165" customFormat="1" ht="22.5" customHeight="1">
      <c r="B1276" s="166"/>
      <c r="C1276" s="167"/>
      <c r="D1276" s="167"/>
      <c r="E1276" s="168"/>
      <c r="F1276" s="300" t="s">
        <v>1908</v>
      </c>
      <c r="G1276" s="300"/>
      <c r="H1276" s="300"/>
      <c r="I1276" s="300"/>
      <c r="J1276" s="167"/>
      <c r="K1276" s="169">
        <v>160.6</v>
      </c>
      <c r="L1276" s="167"/>
      <c r="M1276" s="167"/>
      <c r="N1276" s="167"/>
      <c r="O1276" s="167"/>
      <c r="P1276" s="167"/>
      <c r="Q1276" s="167"/>
      <c r="R1276" s="170"/>
      <c r="T1276" s="171"/>
      <c r="U1276" s="167"/>
      <c r="V1276" s="167"/>
      <c r="W1276" s="167"/>
      <c r="X1276" s="167"/>
      <c r="Y1276" s="167"/>
      <c r="Z1276" s="167"/>
      <c r="AA1276" s="172"/>
      <c r="AT1276" s="173" t="s">
        <v>269</v>
      </c>
      <c r="AU1276" s="173" t="s">
        <v>90</v>
      </c>
      <c r="AV1276" s="165" t="s">
        <v>90</v>
      </c>
      <c r="AW1276" s="165" t="s">
        <v>32</v>
      </c>
      <c r="AX1276" s="165" t="s">
        <v>83</v>
      </c>
      <c r="AY1276" s="173" t="s">
        <v>148</v>
      </c>
    </row>
    <row r="1277" spans="2:65" s="23" customFormat="1" ht="31.5" customHeight="1">
      <c r="B1277" s="146"/>
      <c r="C1277" s="147" t="s">
        <v>1909</v>
      </c>
      <c r="D1277" s="147" t="s">
        <v>149</v>
      </c>
      <c r="E1277" s="148" t="s">
        <v>1910</v>
      </c>
      <c r="F1277" s="291" t="s">
        <v>1911</v>
      </c>
      <c r="G1277" s="291"/>
      <c r="H1277" s="291"/>
      <c r="I1277" s="291"/>
      <c r="J1277" s="149" t="s">
        <v>1024</v>
      </c>
      <c r="K1277" s="150">
        <v>1462.411</v>
      </c>
      <c r="L1277" s="292"/>
      <c r="M1277" s="292"/>
      <c r="N1277" s="292">
        <f>ROUND(L1277*K1277,2)</f>
        <v>0</v>
      </c>
      <c r="O1277" s="292"/>
      <c r="P1277" s="292"/>
      <c r="Q1277" s="292"/>
      <c r="R1277" s="151"/>
      <c r="T1277" s="152"/>
      <c r="U1277" s="34" t="s">
        <v>40</v>
      </c>
      <c r="V1277" s="153">
        <v>0</v>
      </c>
      <c r="W1277" s="153">
        <f>V1277*K1277</f>
        <v>0</v>
      </c>
      <c r="X1277" s="153">
        <v>0</v>
      </c>
      <c r="Y1277" s="153">
        <f>X1277*K1277</f>
        <v>0</v>
      </c>
      <c r="Z1277" s="153">
        <v>0</v>
      </c>
      <c r="AA1277" s="154">
        <f>Z1277*K1277</f>
        <v>0</v>
      </c>
      <c r="AR1277" s="9" t="s">
        <v>337</v>
      </c>
      <c r="AT1277" s="9" t="s">
        <v>149</v>
      </c>
      <c r="AU1277" s="9" t="s">
        <v>90</v>
      </c>
      <c r="AY1277" s="9" t="s">
        <v>148</v>
      </c>
      <c r="BE1277" s="155">
        <f>IF(U1277="základní",N1277,0)</f>
        <v>0</v>
      </c>
      <c r="BF1277" s="155">
        <f>IF(U1277="snížená",N1277,0)</f>
        <v>0</v>
      </c>
      <c r="BG1277" s="155">
        <f>IF(U1277="zákl. přenesená",N1277,0)</f>
        <v>0</v>
      </c>
      <c r="BH1277" s="155">
        <f>IF(U1277="sníž. přenesená",N1277,0)</f>
        <v>0</v>
      </c>
      <c r="BI1277" s="155">
        <f>IF(U1277="nulová",N1277,0)</f>
        <v>0</v>
      </c>
      <c r="BJ1277" s="9" t="s">
        <v>83</v>
      </c>
      <c r="BK1277" s="155">
        <f>ROUND(L1277*K1277,2)</f>
        <v>0</v>
      </c>
      <c r="BL1277" s="9" t="s">
        <v>337</v>
      </c>
      <c r="BM1277" s="9" t="s">
        <v>1912</v>
      </c>
    </row>
    <row r="1278" spans="2:63" s="134" customFormat="1" ht="29.25" customHeight="1">
      <c r="B1278" s="135"/>
      <c r="C1278" s="136"/>
      <c r="D1278" s="145" t="s">
        <v>244</v>
      </c>
      <c r="E1278" s="145"/>
      <c r="F1278" s="145"/>
      <c r="G1278" s="145"/>
      <c r="H1278" s="145"/>
      <c r="I1278" s="145"/>
      <c r="J1278" s="145"/>
      <c r="K1278" s="145"/>
      <c r="L1278" s="145"/>
      <c r="M1278" s="145"/>
      <c r="N1278" s="301">
        <f>BK1278</f>
        <v>0</v>
      </c>
      <c r="O1278" s="301"/>
      <c r="P1278" s="301"/>
      <c r="Q1278" s="301"/>
      <c r="R1278" s="138"/>
      <c r="T1278" s="139"/>
      <c r="U1278" s="136"/>
      <c r="V1278" s="136"/>
      <c r="W1278" s="140">
        <f>SUM(W1279:W1281)</f>
        <v>2.520000000000001</v>
      </c>
      <c r="X1278" s="136"/>
      <c r="Y1278" s="140">
        <f>SUM(Y1279:Y1281)</f>
        <v>0.026099999999999998</v>
      </c>
      <c r="Z1278" s="136"/>
      <c r="AA1278" s="141">
        <f>SUM(AA1279:AA1281)</f>
        <v>0</v>
      </c>
      <c r="AR1278" s="142" t="s">
        <v>90</v>
      </c>
      <c r="AT1278" s="143" t="s">
        <v>74</v>
      </c>
      <c r="AU1278" s="143" t="s">
        <v>83</v>
      </c>
      <c r="AY1278" s="142" t="s">
        <v>148</v>
      </c>
      <c r="BK1278" s="144">
        <f>SUM(BK1279:BK1281)</f>
        <v>0</v>
      </c>
    </row>
    <row r="1279" spans="2:65" s="23" customFormat="1" ht="22.5" customHeight="1">
      <c r="B1279" s="146"/>
      <c r="C1279" s="147" t="s">
        <v>1913</v>
      </c>
      <c r="D1279" s="147" t="s">
        <v>149</v>
      </c>
      <c r="E1279" s="148" t="s">
        <v>1914</v>
      </c>
      <c r="F1279" s="291" t="s">
        <v>1915</v>
      </c>
      <c r="G1279" s="291"/>
      <c r="H1279" s="291"/>
      <c r="I1279" s="291"/>
      <c r="J1279" s="149" t="s">
        <v>172</v>
      </c>
      <c r="K1279" s="150">
        <v>9</v>
      </c>
      <c r="L1279" s="292"/>
      <c r="M1279" s="292"/>
      <c r="N1279" s="292">
        <f>ROUND(L1279*K1279,2)</f>
        <v>0</v>
      </c>
      <c r="O1279" s="292"/>
      <c r="P1279" s="292"/>
      <c r="Q1279" s="292"/>
      <c r="R1279" s="151"/>
      <c r="T1279" s="152"/>
      <c r="U1279" s="34" t="s">
        <v>40</v>
      </c>
      <c r="V1279" s="153">
        <v>0.2800000000000001</v>
      </c>
      <c r="W1279" s="153">
        <f>V1279*K1279</f>
        <v>2.520000000000001</v>
      </c>
      <c r="X1279" s="153">
        <v>0.0029</v>
      </c>
      <c r="Y1279" s="153">
        <f>X1279*K1279</f>
        <v>0.026099999999999998</v>
      </c>
      <c r="Z1279" s="153">
        <v>0</v>
      </c>
      <c r="AA1279" s="154">
        <f>Z1279*K1279</f>
        <v>0</v>
      </c>
      <c r="AR1279" s="9" t="s">
        <v>337</v>
      </c>
      <c r="AT1279" s="9" t="s">
        <v>149</v>
      </c>
      <c r="AU1279" s="9" t="s">
        <v>90</v>
      </c>
      <c r="AY1279" s="9" t="s">
        <v>148</v>
      </c>
      <c r="BE1279" s="155">
        <f>IF(U1279="základní",N1279,0)</f>
        <v>0</v>
      </c>
      <c r="BF1279" s="155">
        <f>IF(U1279="snížená",N1279,0)</f>
        <v>0</v>
      </c>
      <c r="BG1279" s="155">
        <f>IF(U1279="zákl. přenesená",N1279,0)</f>
        <v>0</v>
      </c>
      <c r="BH1279" s="155">
        <f>IF(U1279="sníž. přenesená",N1279,0)</f>
        <v>0</v>
      </c>
      <c r="BI1279" s="155">
        <f>IF(U1279="nulová",N1279,0)</f>
        <v>0</v>
      </c>
      <c r="BJ1279" s="9" t="s">
        <v>83</v>
      </c>
      <c r="BK1279" s="155">
        <f>ROUND(L1279*K1279,2)</f>
        <v>0</v>
      </c>
      <c r="BL1279" s="9" t="s">
        <v>337</v>
      </c>
      <c r="BM1279" s="9" t="s">
        <v>1916</v>
      </c>
    </row>
    <row r="1280" spans="2:51" s="165" customFormat="1" ht="22.5" customHeight="1">
      <c r="B1280" s="166"/>
      <c r="C1280" s="167"/>
      <c r="D1280" s="167"/>
      <c r="E1280" s="168"/>
      <c r="F1280" s="300" t="s">
        <v>1917</v>
      </c>
      <c r="G1280" s="300"/>
      <c r="H1280" s="300"/>
      <c r="I1280" s="300"/>
      <c r="J1280" s="167"/>
      <c r="K1280" s="169">
        <v>9</v>
      </c>
      <c r="L1280" s="167"/>
      <c r="M1280" s="167"/>
      <c r="N1280" s="167"/>
      <c r="O1280" s="167"/>
      <c r="P1280" s="167"/>
      <c r="Q1280" s="167"/>
      <c r="R1280" s="170"/>
      <c r="T1280" s="171"/>
      <c r="U1280" s="167"/>
      <c r="V1280" s="167"/>
      <c r="W1280" s="167"/>
      <c r="X1280" s="167"/>
      <c r="Y1280" s="167"/>
      <c r="Z1280" s="167"/>
      <c r="AA1280" s="172"/>
      <c r="AT1280" s="173" t="s">
        <v>269</v>
      </c>
      <c r="AU1280" s="173" t="s">
        <v>90</v>
      </c>
      <c r="AV1280" s="165" t="s">
        <v>90</v>
      </c>
      <c r="AW1280" s="165" t="s">
        <v>32</v>
      </c>
      <c r="AX1280" s="165" t="s">
        <v>83</v>
      </c>
      <c r="AY1280" s="173" t="s">
        <v>148</v>
      </c>
    </row>
    <row r="1281" spans="2:65" s="23" customFormat="1" ht="31.5" customHeight="1">
      <c r="B1281" s="146"/>
      <c r="C1281" s="147" t="s">
        <v>1918</v>
      </c>
      <c r="D1281" s="147" t="s">
        <v>149</v>
      </c>
      <c r="E1281" s="148" t="s">
        <v>1919</v>
      </c>
      <c r="F1281" s="291" t="s">
        <v>1920</v>
      </c>
      <c r="G1281" s="291"/>
      <c r="H1281" s="291"/>
      <c r="I1281" s="291"/>
      <c r="J1281" s="149" t="s">
        <v>1024</v>
      </c>
      <c r="K1281" s="150">
        <v>63</v>
      </c>
      <c r="L1281" s="292"/>
      <c r="M1281" s="292"/>
      <c r="N1281" s="292">
        <f>ROUND(L1281*K1281,2)</f>
        <v>0</v>
      </c>
      <c r="O1281" s="292"/>
      <c r="P1281" s="292"/>
      <c r="Q1281" s="292"/>
      <c r="R1281" s="151"/>
      <c r="T1281" s="152"/>
      <c r="U1281" s="34" t="s">
        <v>40</v>
      </c>
      <c r="V1281" s="153">
        <v>0</v>
      </c>
      <c r="W1281" s="153">
        <f>V1281*K1281</f>
        <v>0</v>
      </c>
      <c r="X1281" s="153">
        <v>0</v>
      </c>
      <c r="Y1281" s="153">
        <f>X1281*K1281</f>
        <v>0</v>
      </c>
      <c r="Z1281" s="153">
        <v>0</v>
      </c>
      <c r="AA1281" s="154">
        <f>Z1281*K1281</f>
        <v>0</v>
      </c>
      <c r="AR1281" s="9" t="s">
        <v>337</v>
      </c>
      <c r="AT1281" s="9" t="s">
        <v>149</v>
      </c>
      <c r="AU1281" s="9" t="s">
        <v>90</v>
      </c>
      <c r="AY1281" s="9" t="s">
        <v>148</v>
      </c>
      <c r="BE1281" s="155">
        <f>IF(U1281="základní",N1281,0)</f>
        <v>0</v>
      </c>
      <c r="BF1281" s="155">
        <f>IF(U1281="snížená",N1281,0)</f>
        <v>0</v>
      </c>
      <c r="BG1281" s="155">
        <f>IF(U1281="zákl. přenesená",N1281,0)</f>
        <v>0</v>
      </c>
      <c r="BH1281" s="155">
        <f>IF(U1281="sníž. přenesená",N1281,0)</f>
        <v>0</v>
      </c>
      <c r="BI1281" s="155">
        <f>IF(U1281="nulová",N1281,0)</f>
        <v>0</v>
      </c>
      <c r="BJ1281" s="9" t="s">
        <v>83</v>
      </c>
      <c r="BK1281" s="155">
        <f>ROUND(L1281*K1281,2)</f>
        <v>0</v>
      </c>
      <c r="BL1281" s="9" t="s">
        <v>337</v>
      </c>
      <c r="BM1281" s="9" t="s">
        <v>1921</v>
      </c>
    </row>
    <row r="1282" spans="2:63" s="134" customFormat="1" ht="29.25" customHeight="1">
      <c r="B1282" s="135"/>
      <c r="C1282" s="136"/>
      <c r="D1282" s="145" t="s">
        <v>245</v>
      </c>
      <c r="E1282" s="145"/>
      <c r="F1282" s="145"/>
      <c r="G1282" s="145"/>
      <c r="H1282" s="145"/>
      <c r="I1282" s="145"/>
      <c r="J1282" s="145"/>
      <c r="K1282" s="145"/>
      <c r="L1282" s="145"/>
      <c r="M1282" s="145"/>
      <c r="N1282" s="301">
        <f>BK1282</f>
        <v>0</v>
      </c>
      <c r="O1282" s="301"/>
      <c r="P1282" s="301"/>
      <c r="Q1282" s="301"/>
      <c r="R1282" s="138"/>
      <c r="T1282" s="139"/>
      <c r="U1282" s="136"/>
      <c r="V1282" s="136"/>
      <c r="W1282" s="140">
        <f>SUM(W1283:W1319)</f>
        <v>98.636392</v>
      </c>
      <c r="X1282" s="136"/>
      <c r="Y1282" s="140">
        <f>SUM(Y1283:Y1319)</f>
        <v>2.34535346</v>
      </c>
      <c r="Z1282" s="136"/>
      <c r="AA1282" s="141">
        <f>SUM(AA1283:AA1319)</f>
        <v>0</v>
      </c>
      <c r="AR1282" s="142" t="s">
        <v>90</v>
      </c>
      <c r="AT1282" s="143" t="s">
        <v>74</v>
      </c>
      <c r="AU1282" s="143" t="s">
        <v>83</v>
      </c>
      <c r="AY1282" s="142" t="s">
        <v>148</v>
      </c>
      <c r="BK1282" s="144">
        <f>SUM(BK1283:BK1319)</f>
        <v>0</v>
      </c>
    </row>
    <row r="1283" spans="2:65" s="23" customFormat="1" ht="22.5" customHeight="1">
      <c r="B1283" s="146"/>
      <c r="C1283" s="147" t="s">
        <v>1922</v>
      </c>
      <c r="D1283" s="147" t="s">
        <v>149</v>
      </c>
      <c r="E1283" s="148" t="s">
        <v>1923</v>
      </c>
      <c r="F1283" s="291" t="s">
        <v>1924</v>
      </c>
      <c r="G1283" s="291"/>
      <c r="H1283" s="291"/>
      <c r="I1283" s="291"/>
      <c r="J1283" s="149" t="s">
        <v>946</v>
      </c>
      <c r="K1283" s="150">
        <v>5</v>
      </c>
      <c r="L1283" s="292"/>
      <c r="M1283" s="292"/>
      <c r="N1283" s="292">
        <f>ROUND(L1283*K1283,2)</f>
        <v>0</v>
      </c>
      <c r="O1283" s="292"/>
      <c r="P1283" s="292"/>
      <c r="Q1283" s="292"/>
      <c r="R1283" s="151"/>
      <c r="T1283" s="152"/>
      <c r="U1283" s="34" t="s">
        <v>40</v>
      </c>
      <c r="V1283" s="153">
        <v>0</v>
      </c>
      <c r="W1283" s="153">
        <f>V1283*K1283</f>
        <v>0</v>
      </c>
      <c r="X1283" s="153">
        <v>0</v>
      </c>
      <c r="Y1283" s="153">
        <f>X1283*K1283</f>
        <v>0</v>
      </c>
      <c r="Z1283" s="153">
        <v>0</v>
      </c>
      <c r="AA1283" s="154">
        <f>Z1283*K1283</f>
        <v>0</v>
      </c>
      <c r="AR1283" s="9" t="s">
        <v>337</v>
      </c>
      <c r="AT1283" s="9" t="s">
        <v>149</v>
      </c>
      <c r="AU1283" s="9" t="s">
        <v>90</v>
      </c>
      <c r="AY1283" s="9" t="s">
        <v>148</v>
      </c>
      <c r="BE1283" s="155">
        <f>IF(U1283="základní",N1283,0)</f>
        <v>0</v>
      </c>
      <c r="BF1283" s="155">
        <f>IF(U1283="snížená",N1283,0)</f>
        <v>0</v>
      </c>
      <c r="BG1283" s="155">
        <f>IF(U1283="zákl. přenesená",N1283,0)</f>
        <v>0</v>
      </c>
      <c r="BH1283" s="155">
        <f>IF(U1283="sníž. přenesená",N1283,0)</f>
        <v>0</v>
      </c>
      <c r="BI1283" s="155">
        <f>IF(U1283="nulová",N1283,0)</f>
        <v>0</v>
      </c>
      <c r="BJ1283" s="9" t="s">
        <v>83</v>
      </c>
      <c r="BK1283" s="155">
        <f>ROUND(L1283*K1283,2)</f>
        <v>0</v>
      </c>
      <c r="BL1283" s="9" t="s">
        <v>337</v>
      </c>
      <c r="BM1283" s="9" t="s">
        <v>1925</v>
      </c>
    </row>
    <row r="1284" spans="2:47" s="23" customFormat="1" ht="30" customHeight="1">
      <c r="B1284" s="24"/>
      <c r="C1284" s="25"/>
      <c r="D1284" s="25"/>
      <c r="E1284" s="25"/>
      <c r="F1284" s="294" t="s">
        <v>1926</v>
      </c>
      <c r="G1284" s="294"/>
      <c r="H1284" s="294"/>
      <c r="I1284" s="294"/>
      <c r="J1284" s="25"/>
      <c r="K1284" s="25"/>
      <c r="L1284" s="25"/>
      <c r="M1284" s="25"/>
      <c r="N1284" s="25"/>
      <c r="O1284" s="25"/>
      <c r="P1284" s="25"/>
      <c r="Q1284" s="25"/>
      <c r="R1284" s="26"/>
      <c r="T1284" s="196"/>
      <c r="U1284" s="25"/>
      <c r="V1284" s="25"/>
      <c r="W1284" s="25"/>
      <c r="X1284" s="25"/>
      <c r="Y1284" s="25"/>
      <c r="Z1284" s="25"/>
      <c r="AA1284" s="66"/>
      <c r="AT1284" s="9" t="s">
        <v>169</v>
      </c>
      <c r="AU1284" s="9" t="s">
        <v>90</v>
      </c>
    </row>
    <row r="1285" spans="2:65" s="23" customFormat="1" ht="44.25" customHeight="1">
      <c r="B1285" s="146"/>
      <c r="C1285" s="147" t="s">
        <v>1927</v>
      </c>
      <c r="D1285" s="147" t="s">
        <v>149</v>
      </c>
      <c r="E1285" s="148" t="s">
        <v>1928</v>
      </c>
      <c r="F1285" s="291" t="s">
        <v>1929</v>
      </c>
      <c r="G1285" s="291"/>
      <c r="H1285" s="291"/>
      <c r="I1285" s="291"/>
      <c r="J1285" s="149" t="s">
        <v>172</v>
      </c>
      <c r="K1285" s="150">
        <v>93.295</v>
      </c>
      <c r="L1285" s="292"/>
      <c r="M1285" s="292"/>
      <c r="N1285" s="292">
        <f>ROUND(L1285*K1285,2)</f>
        <v>0</v>
      </c>
      <c r="O1285" s="292"/>
      <c r="P1285" s="292"/>
      <c r="Q1285" s="292"/>
      <c r="R1285" s="151"/>
      <c r="T1285" s="152"/>
      <c r="U1285" s="34" t="s">
        <v>40</v>
      </c>
      <c r="V1285" s="153">
        <v>0.76</v>
      </c>
      <c r="W1285" s="153">
        <f>V1285*K1285</f>
        <v>70.9042</v>
      </c>
      <c r="X1285" s="153">
        <v>0.003</v>
      </c>
      <c r="Y1285" s="153">
        <f>X1285*K1285</f>
        <v>0.279885</v>
      </c>
      <c r="Z1285" s="153">
        <v>0</v>
      </c>
      <c r="AA1285" s="154">
        <f>Z1285*K1285</f>
        <v>0</v>
      </c>
      <c r="AR1285" s="9" t="s">
        <v>337</v>
      </c>
      <c r="AT1285" s="9" t="s">
        <v>149</v>
      </c>
      <c r="AU1285" s="9" t="s">
        <v>90</v>
      </c>
      <c r="AY1285" s="9" t="s">
        <v>148</v>
      </c>
      <c r="BE1285" s="155">
        <f>IF(U1285="základní",N1285,0)</f>
        <v>0</v>
      </c>
      <c r="BF1285" s="155">
        <f>IF(U1285="snížená",N1285,0)</f>
        <v>0</v>
      </c>
      <c r="BG1285" s="155">
        <f>IF(U1285="zákl. přenesená",N1285,0)</f>
        <v>0</v>
      </c>
      <c r="BH1285" s="155">
        <f>IF(U1285="sníž. přenesená",N1285,0)</f>
        <v>0</v>
      </c>
      <c r="BI1285" s="155">
        <f>IF(U1285="nulová",N1285,0)</f>
        <v>0</v>
      </c>
      <c r="BJ1285" s="9" t="s">
        <v>83</v>
      </c>
      <c r="BK1285" s="155">
        <f>ROUND(L1285*K1285,2)</f>
        <v>0</v>
      </c>
      <c r="BL1285" s="9" t="s">
        <v>337</v>
      </c>
      <c r="BM1285" s="9" t="s">
        <v>1930</v>
      </c>
    </row>
    <row r="1286" spans="2:51" s="157" customFormat="1" ht="22.5" customHeight="1">
      <c r="B1286" s="158"/>
      <c r="C1286" s="159"/>
      <c r="D1286" s="159"/>
      <c r="E1286" s="160"/>
      <c r="F1286" s="295" t="s">
        <v>320</v>
      </c>
      <c r="G1286" s="295"/>
      <c r="H1286" s="295"/>
      <c r="I1286" s="295"/>
      <c r="J1286" s="159"/>
      <c r="K1286" s="160"/>
      <c r="L1286" s="159"/>
      <c r="M1286" s="159"/>
      <c r="N1286" s="159"/>
      <c r="O1286" s="159"/>
      <c r="P1286" s="159"/>
      <c r="Q1286" s="159"/>
      <c r="R1286" s="161"/>
      <c r="T1286" s="162"/>
      <c r="U1286" s="159"/>
      <c r="V1286" s="159"/>
      <c r="W1286" s="159"/>
      <c r="X1286" s="159"/>
      <c r="Y1286" s="159"/>
      <c r="Z1286" s="159"/>
      <c r="AA1286" s="163"/>
      <c r="AT1286" s="164" t="s">
        <v>269</v>
      </c>
      <c r="AU1286" s="164" t="s">
        <v>90</v>
      </c>
      <c r="AV1286" s="157" t="s">
        <v>83</v>
      </c>
      <c r="AW1286" s="157" t="s">
        <v>32</v>
      </c>
      <c r="AX1286" s="157" t="s">
        <v>75</v>
      </c>
      <c r="AY1286" s="164" t="s">
        <v>148</v>
      </c>
    </row>
    <row r="1287" spans="2:51" s="165" customFormat="1" ht="22.5" customHeight="1">
      <c r="B1287" s="166"/>
      <c r="C1287" s="167"/>
      <c r="D1287" s="167"/>
      <c r="E1287" s="168"/>
      <c r="F1287" s="296" t="s">
        <v>1931</v>
      </c>
      <c r="G1287" s="296"/>
      <c r="H1287" s="296"/>
      <c r="I1287" s="296"/>
      <c r="J1287" s="167"/>
      <c r="K1287" s="169">
        <v>10.005</v>
      </c>
      <c r="L1287" s="167"/>
      <c r="M1287" s="167"/>
      <c r="N1287" s="167"/>
      <c r="O1287" s="167"/>
      <c r="P1287" s="167"/>
      <c r="Q1287" s="167"/>
      <c r="R1287" s="170"/>
      <c r="T1287" s="171"/>
      <c r="U1287" s="167"/>
      <c r="V1287" s="167"/>
      <c r="W1287" s="167"/>
      <c r="X1287" s="167"/>
      <c r="Y1287" s="167"/>
      <c r="Z1287" s="167"/>
      <c r="AA1287" s="172"/>
      <c r="AT1287" s="173" t="s">
        <v>269</v>
      </c>
      <c r="AU1287" s="173" t="s">
        <v>90</v>
      </c>
      <c r="AV1287" s="165" t="s">
        <v>90</v>
      </c>
      <c r="AW1287" s="165" t="s">
        <v>32</v>
      </c>
      <c r="AX1287" s="165" t="s">
        <v>75</v>
      </c>
      <c r="AY1287" s="173" t="s">
        <v>148</v>
      </c>
    </row>
    <row r="1288" spans="2:51" s="165" customFormat="1" ht="22.5" customHeight="1">
      <c r="B1288" s="166"/>
      <c r="C1288" s="167"/>
      <c r="D1288" s="167"/>
      <c r="E1288" s="168"/>
      <c r="F1288" s="296" t="s">
        <v>1932</v>
      </c>
      <c r="G1288" s="296"/>
      <c r="H1288" s="296"/>
      <c r="I1288" s="296"/>
      <c r="J1288" s="167"/>
      <c r="K1288" s="169">
        <v>15.41</v>
      </c>
      <c r="L1288" s="167"/>
      <c r="M1288" s="167"/>
      <c r="N1288" s="167"/>
      <c r="O1288" s="167"/>
      <c r="P1288" s="167"/>
      <c r="Q1288" s="167"/>
      <c r="R1288" s="170"/>
      <c r="T1288" s="171"/>
      <c r="U1288" s="167"/>
      <c r="V1288" s="167"/>
      <c r="W1288" s="167"/>
      <c r="X1288" s="167"/>
      <c r="Y1288" s="167"/>
      <c r="Z1288" s="167"/>
      <c r="AA1288" s="172"/>
      <c r="AT1288" s="173" t="s">
        <v>269</v>
      </c>
      <c r="AU1288" s="173" t="s">
        <v>90</v>
      </c>
      <c r="AV1288" s="165" t="s">
        <v>90</v>
      </c>
      <c r="AW1288" s="165" t="s">
        <v>32</v>
      </c>
      <c r="AX1288" s="165" t="s">
        <v>75</v>
      </c>
      <c r="AY1288" s="173" t="s">
        <v>148</v>
      </c>
    </row>
    <row r="1289" spans="2:51" s="165" customFormat="1" ht="22.5" customHeight="1">
      <c r="B1289" s="166"/>
      <c r="C1289" s="167"/>
      <c r="D1289" s="167"/>
      <c r="E1289" s="168"/>
      <c r="F1289" s="296" t="s">
        <v>369</v>
      </c>
      <c r="G1289" s="296"/>
      <c r="H1289" s="296"/>
      <c r="I1289" s="296"/>
      <c r="J1289" s="167"/>
      <c r="K1289" s="169">
        <v>-1.379</v>
      </c>
      <c r="L1289" s="167"/>
      <c r="M1289" s="167"/>
      <c r="N1289" s="167"/>
      <c r="O1289" s="167"/>
      <c r="P1289" s="167"/>
      <c r="Q1289" s="167"/>
      <c r="R1289" s="170"/>
      <c r="T1289" s="171"/>
      <c r="U1289" s="167"/>
      <c r="V1289" s="167"/>
      <c r="W1289" s="167"/>
      <c r="X1289" s="167"/>
      <c r="Y1289" s="167"/>
      <c r="Z1289" s="167"/>
      <c r="AA1289" s="172"/>
      <c r="AT1289" s="173" t="s">
        <v>269</v>
      </c>
      <c r="AU1289" s="173" t="s">
        <v>90</v>
      </c>
      <c r="AV1289" s="165" t="s">
        <v>90</v>
      </c>
      <c r="AW1289" s="165" t="s">
        <v>32</v>
      </c>
      <c r="AX1289" s="165" t="s">
        <v>75</v>
      </c>
      <c r="AY1289" s="173" t="s">
        <v>148</v>
      </c>
    </row>
    <row r="1290" spans="2:51" s="165" customFormat="1" ht="22.5" customHeight="1">
      <c r="B1290" s="166"/>
      <c r="C1290" s="167"/>
      <c r="D1290" s="167"/>
      <c r="E1290" s="168"/>
      <c r="F1290" s="296" t="s">
        <v>1933</v>
      </c>
      <c r="G1290" s="296"/>
      <c r="H1290" s="296"/>
      <c r="I1290" s="296"/>
      <c r="J1290" s="167"/>
      <c r="K1290" s="169">
        <v>10.005</v>
      </c>
      <c r="L1290" s="167"/>
      <c r="M1290" s="167"/>
      <c r="N1290" s="167"/>
      <c r="O1290" s="167"/>
      <c r="P1290" s="167"/>
      <c r="Q1290" s="167"/>
      <c r="R1290" s="170"/>
      <c r="T1290" s="171"/>
      <c r="U1290" s="167"/>
      <c r="V1290" s="167"/>
      <c r="W1290" s="167"/>
      <c r="X1290" s="167"/>
      <c r="Y1290" s="167"/>
      <c r="Z1290" s="167"/>
      <c r="AA1290" s="172"/>
      <c r="AT1290" s="173" t="s">
        <v>269</v>
      </c>
      <c r="AU1290" s="173" t="s">
        <v>90</v>
      </c>
      <c r="AV1290" s="165" t="s">
        <v>90</v>
      </c>
      <c r="AW1290" s="165" t="s">
        <v>32</v>
      </c>
      <c r="AX1290" s="165" t="s">
        <v>75</v>
      </c>
      <c r="AY1290" s="173" t="s">
        <v>148</v>
      </c>
    </row>
    <row r="1291" spans="2:51" s="165" customFormat="1" ht="22.5" customHeight="1">
      <c r="B1291" s="166"/>
      <c r="C1291" s="167"/>
      <c r="D1291" s="167"/>
      <c r="E1291" s="168"/>
      <c r="F1291" s="296" t="s">
        <v>369</v>
      </c>
      <c r="G1291" s="296"/>
      <c r="H1291" s="296"/>
      <c r="I1291" s="296"/>
      <c r="J1291" s="167"/>
      <c r="K1291" s="169">
        <v>-1.379</v>
      </c>
      <c r="L1291" s="167"/>
      <c r="M1291" s="167"/>
      <c r="N1291" s="167"/>
      <c r="O1291" s="167"/>
      <c r="P1291" s="167"/>
      <c r="Q1291" s="167"/>
      <c r="R1291" s="170"/>
      <c r="T1291" s="171"/>
      <c r="U1291" s="167"/>
      <c r="V1291" s="167"/>
      <c r="W1291" s="167"/>
      <c r="X1291" s="167"/>
      <c r="Y1291" s="167"/>
      <c r="Z1291" s="167"/>
      <c r="AA1291" s="172"/>
      <c r="AT1291" s="173" t="s">
        <v>269</v>
      </c>
      <c r="AU1291" s="173" t="s">
        <v>90</v>
      </c>
      <c r="AV1291" s="165" t="s">
        <v>90</v>
      </c>
      <c r="AW1291" s="165" t="s">
        <v>32</v>
      </c>
      <c r="AX1291" s="165" t="s">
        <v>75</v>
      </c>
      <c r="AY1291" s="173" t="s">
        <v>148</v>
      </c>
    </row>
    <row r="1292" spans="2:51" s="165" customFormat="1" ht="22.5" customHeight="1">
      <c r="B1292" s="166"/>
      <c r="C1292" s="167"/>
      <c r="D1292" s="167"/>
      <c r="E1292" s="168"/>
      <c r="F1292" s="296" t="s">
        <v>1934</v>
      </c>
      <c r="G1292" s="296"/>
      <c r="H1292" s="296"/>
      <c r="I1292" s="296"/>
      <c r="J1292" s="167"/>
      <c r="K1292" s="169">
        <v>1.5</v>
      </c>
      <c r="L1292" s="167"/>
      <c r="M1292" s="167"/>
      <c r="N1292" s="167"/>
      <c r="O1292" s="167"/>
      <c r="P1292" s="167"/>
      <c r="Q1292" s="167"/>
      <c r="R1292" s="170"/>
      <c r="T1292" s="171"/>
      <c r="U1292" s="167"/>
      <c r="V1292" s="167"/>
      <c r="W1292" s="167"/>
      <c r="X1292" s="167"/>
      <c r="Y1292" s="167"/>
      <c r="Z1292" s="167"/>
      <c r="AA1292" s="172"/>
      <c r="AT1292" s="173" t="s">
        <v>269</v>
      </c>
      <c r="AU1292" s="173" t="s">
        <v>90</v>
      </c>
      <c r="AV1292" s="165" t="s">
        <v>90</v>
      </c>
      <c r="AW1292" s="165" t="s">
        <v>32</v>
      </c>
      <c r="AX1292" s="165" t="s">
        <v>75</v>
      </c>
      <c r="AY1292" s="173" t="s">
        <v>148</v>
      </c>
    </row>
    <row r="1293" spans="2:51" s="174" customFormat="1" ht="22.5" customHeight="1">
      <c r="B1293" s="175"/>
      <c r="C1293" s="176"/>
      <c r="D1293" s="176"/>
      <c r="E1293" s="177"/>
      <c r="F1293" s="297" t="s">
        <v>277</v>
      </c>
      <c r="G1293" s="297"/>
      <c r="H1293" s="297"/>
      <c r="I1293" s="297"/>
      <c r="J1293" s="176"/>
      <c r="K1293" s="178">
        <v>34.162</v>
      </c>
      <c r="L1293" s="176"/>
      <c r="M1293" s="176"/>
      <c r="N1293" s="176"/>
      <c r="O1293" s="176"/>
      <c r="P1293" s="176"/>
      <c r="Q1293" s="176"/>
      <c r="R1293" s="179"/>
      <c r="T1293" s="180"/>
      <c r="U1293" s="176"/>
      <c r="V1293" s="176"/>
      <c r="W1293" s="176"/>
      <c r="X1293" s="176"/>
      <c r="Y1293" s="176"/>
      <c r="Z1293" s="176"/>
      <c r="AA1293" s="181"/>
      <c r="AT1293" s="182" t="s">
        <v>269</v>
      </c>
      <c r="AU1293" s="182" t="s">
        <v>90</v>
      </c>
      <c r="AV1293" s="174" t="s">
        <v>156</v>
      </c>
      <c r="AW1293" s="174" t="s">
        <v>32</v>
      </c>
      <c r="AX1293" s="174" t="s">
        <v>75</v>
      </c>
      <c r="AY1293" s="182" t="s">
        <v>148</v>
      </c>
    </row>
    <row r="1294" spans="2:51" s="157" customFormat="1" ht="22.5" customHeight="1">
      <c r="B1294" s="158"/>
      <c r="C1294" s="159"/>
      <c r="D1294" s="159"/>
      <c r="E1294" s="160"/>
      <c r="F1294" s="298" t="s">
        <v>329</v>
      </c>
      <c r="G1294" s="298"/>
      <c r="H1294" s="298"/>
      <c r="I1294" s="298"/>
      <c r="J1294" s="159"/>
      <c r="K1294" s="160"/>
      <c r="L1294" s="159"/>
      <c r="M1294" s="159"/>
      <c r="N1294" s="159"/>
      <c r="O1294" s="159"/>
      <c r="P1294" s="159"/>
      <c r="Q1294" s="159"/>
      <c r="R1294" s="161"/>
      <c r="T1294" s="162"/>
      <c r="U1294" s="159"/>
      <c r="V1294" s="159"/>
      <c r="W1294" s="159"/>
      <c r="X1294" s="159"/>
      <c r="Y1294" s="159"/>
      <c r="Z1294" s="159"/>
      <c r="AA1294" s="163"/>
      <c r="AT1294" s="164" t="s">
        <v>269</v>
      </c>
      <c r="AU1294" s="164" t="s">
        <v>90</v>
      </c>
      <c r="AV1294" s="157" t="s">
        <v>83</v>
      </c>
      <c r="AW1294" s="157" t="s">
        <v>32</v>
      </c>
      <c r="AX1294" s="157" t="s">
        <v>75</v>
      </c>
      <c r="AY1294" s="164" t="s">
        <v>148</v>
      </c>
    </row>
    <row r="1295" spans="2:51" s="165" customFormat="1" ht="22.5" customHeight="1">
      <c r="B1295" s="166"/>
      <c r="C1295" s="167"/>
      <c r="D1295" s="167"/>
      <c r="E1295" s="168"/>
      <c r="F1295" s="296" t="s">
        <v>1935</v>
      </c>
      <c r="G1295" s="296"/>
      <c r="H1295" s="296"/>
      <c r="I1295" s="296"/>
      <c r="J1295" s="167"/>
      <c r="K1295" s="169">
        <v>21.114</v>
      </c>
      <c r="L1295" s="167"/>
      <c r="M1295" s="167"/>
      <c r="N1295" s="167"/>
      <c r="O1295" s="167"/>
      <c r="P1295" s="167"/>
      <c r="Q1295" s="167"/>
      <c r="R1295" s="170"/>
      <c r="T1295" s="171"/>
      <c r="U1295" s="167"/>
      <c r="V1295" s="167"/>
      <c r="W1295" s="167"/>
      <c r="X1295" s="167"/>
      <c r="Y1295" s="167"/>
      <c r="Z1295" s="167"/>
      <c r="AA1295" s="172"/>
      <c r="AT1295" s="173" t="s">
        <v>269</v>
      </c>
      <c r="AU1295" s="173" t="s">
        <v>90</v>
      </c>
      <c r="AV1295" s="165" t="s">
        <v>90</v>
      </c>
      <c r="AW1295" s="165" t="s">
        <v>32</v>
      </c>
      <c r="AX1295" s="165" t="s">
        <v>75</v>
      </c>
      <c r="AY1295" s="173" t="s">
        <v>148</v>
      </c>
    </row>
    <row r="1296" spans="2:51" s="165" customFormat="1" ht="22.5" customHeight="1">
      <c r="B1296" s="166"/>
      <c r="C1296" s="167"/>
      <c r="D1296" s="167"/>
      <c r="E1296" s="168"/>
      <c r="F1296" s="296" t="s">
        <v>369</v>
      </c>
      <c r="G1296" s="296"/>
      <c r="H1296" s="296"/>
      <c r="I1296" s="296"/>
      <c r="J1296" s="167"/>
      <c r="K1296" s="169">
        <v>-1.379</v>
      </c>
      <c r="L1296" s="167"/>
      <c r="M1296" s="167"/>
      <c r="N1296" s="167"/>
      <c r="O1296" s="167"/>
      <c r="P1296" s="167"/>
      <c r="Q1296" s="167"/>
      <c r="R1296" s="170"/>
      <c r="T1296" s="171"/>
      <c r="U1296" s="167"/>
      <c r="V1296" s="167"/>
      <c r="W1296" s="167"/>
      <c r="X1296" s="167"/>
      <c r="Y1296" s="167"/>
      <c r="Z1296" s="167"/>
      <c r="AA1296" s="172"/>
      <c r="AT1296" s="173" t="s">
        <v>269</v>
      </c>
      <c r="AU1296" s="173" t="s">
        <v>90</v>
      </c>
      <c r="AV1296" s="165" t="s">
        <v>90</v>
      </c>
      <c r="AW1296" s="165" t="s">
        <v>32</v>
      </c>
      <c r="AX1296" s="165" t="s">
        <v>75</v>
      </c>
      <c r="AY1296" s="173" t="s">
        <v>148</v>
      </c>
    </row>
    <row r="1297" spans="2:51" s="165" customFormat="1" ht="22.5" customHeight="1">
      <c r="B1297" s="166"/>
      <c r="C1297" s="167"/>
      <c r="D1297" s="167"/>
      <c r="E1297" s="168"/>
      <c r="F1297" s="296" t="s">
        <v>1936</v>
      </c>
      <c r="G1297" s="296"/>
      <c r="H1297" s="296"/>
      <c r="I1297" s="296"/>
      <c r="J1297" s="167"/>
      <c r="K1297" s="169">
        <v>20.424</v>
      </c>
      <c r="L1297" s="167"/>
      <c r="M1297" s="167"/>
      <c r="N1297" s="167"/>
      <c r="O1297" s="167"/>
      <c r="P1297" s="167"/>
      <c r="Q1297" s="167"/>
      <c r="R1297" s="170"/>
      <c r="T1297" s="171"/>
      <c r="U1297" s="167"/>
      <c r="V1297" s="167"/>
      <c r="W1297" s="167"/>
      <c r="X1297" s="167"/>
      <c r="Y1297" s="167"/>
      <c r="Z1297" s="167"/>
      <c r="AA1297" s="172"/>
      <c r="AT1297" s="173" t="s">
        <v>269</v>
      </c>
      <c r="AU1297" s="173" t="s">
        <v>90</v>
      </c>
      <c r="AV1297" s="165" t="s">
        <v>90</v>
      </c>
      <c r="AW1297" s="165" t="s">
        <v>32</v>
      </c>
      <c r="AX1297" s="165" t="s">
        <v>75</v>
      </c>
      <c r="AY1297" s="173" t="s">
        <v>148</v>
      </c>
    </row>
    <row r="1298" spans="2:51" s="165" customFormat="1" ht="22.5" customHeight="1">
      <c r="B1298" s="166"/>
      <c r="C1298" s="167"/>
      <c r="D1298" s="167"/>
      <c r="E1298" s="168"/>
      <c r="F1298" s="296" t="s">
        <v>369</v>
      </c>
      <c r="G1298" s="296"/>
      <c r="H1298" s="296"/>
      <c r="I1298" s="296"/>
      <c r="J1298" s="167"/>
      <c r="K1298" s="169">
        <v>-1.379</v>
      </c>
      <c r="L1298" s="167"/>
      <c r="M1298" s="167"/>
      <c r="N1298" s="167"/>
      <c r="O1298" s="167"/>
      <c r="P1298" s="167"/>
      <c r="Q1298" s="167"/>
      <c r="R1298" s="170"/>
      <c r="T1298" s="171"/>
      <c r="U1298" s="167"/>
      <c r="V1298" s="167"/>
      <c r="W1298" s="167"/>
      <c r="X1298" s="167"/>
      <c r="Y1298" s="167"/>
      <c r="Z1298" s="167"/>
      <c r="AA1298" s="172"/>
      <c r="AT1298" s="173" t="s">
        <v>269</v>
      </c>
      <c r="AU1298" s="173" t="s">
        <v>90</v>
      </c>
      <c r="AV1298" s="165" t="s">
        <v>90</v>
      </c>
      <c r="AW1298" s="165" t="s">
        <v>32</v>
      </c>
      <c r="AX1298" s="165" t="s">
        <v>75</v>
      </c>
      <c r="AY1298" s="173" t="s">
        <v>148</v>
      </c>
    </row>
    <row r="1299" spans="2:51" s="165" customFormat="1" ht="22.5" customHeight="1">
      <c r="B1299" s="166"/>
      <c r="C1299" s="167"/>
      <c r="D1299" s="167"/>
      <c r="E1299" s="168"/>
      <c r="F1299" s="296" t="s">
        <v>1937</v>
      </c>
      <c r="G1299" s="296"/>
      <c r="H1299" s="296"/>
      <c r="I1299" s="296"/>
      <c r="J1299" s="167"/>
      <c r="K1299" s="169">
        <v>1.86</v>
      </c>
      <c r="L1299" s="167"/>
      <c r="M1299" s="167"/>
      <c r="N1299" s="167"/>
      <c r="O1299" s="167"/>
      <c r="P1299" s="167"/>
      <c r="Q1299" s="167"/>
      <c r="R1299" s="170"/>
      <c r="T1299" s="171"/>
      <c r="U1299" s="167"/>
      <c r="V1299" s="167"/>
      <c r="W1299" s="167"/>
      <c r="X1299" s="167"/>
      <c r="Y1299" s="167"/>
      <c r="Z1299" s="167"/>
      <c r="AA1299" s="172"/>
      <c r="AT1299" s="173" t="s">
        <v>269</v>
      </c>
      <c r="AU1299" s="173" t="s">
        <v>90</v>
      </c>
      <c r="AV1299" s="165" t="s">
        <v>90</v>
      </c>
      <c r="AW1299" s="165" t="s">
        <v>32</v>
      </c>
      <c r="AX1299" s="165" t="s">
        <v>75</v>
      </c>
      <c r="AY1299" s="173" t="s">
        <v>148</v>
      </c>
    </row>
    <row r="1300" spans="2:51" s="165" customFormat="1" ht="22.5" customHeight="1">
      <c r="B1300" s="166"/>
      <c r="C1300" s="167"/>
      <c r="D1300" s="167"/>
      <c r="E1300" s="168"/>
      <c r="F1300" s="296" t="s">
        <v>1938</v>
      </c>
      <c r="G1300" s="296"/>
      <c r="H1300" s="296"/>
      <c r="I1300" s="296"/>
      <c r="J1300" s="167"/>
      <c r="K1300" s="169">
        <v>2.235</v>
      </c>
      <c r="L1300" s="167"/>
      <c r="M1300" s="167"/>
      <c r="N1300" s="167"/>
      <c r="O1300" s="167"/>
      <c r="P1300" s="167"/>
      <c r="Q1300" s="167"/>
      <c r="R1300" s="170"/>
      <c r="T1300" s="171"/>
      <c r="U1300" s="167"/>
      <c r="V1300" s="167"/>
      <c r="W1300" s="167"/>
      <c r="X1300" s="167"/>
      <c r="Y1300" s="167"/>
      <c r="Z1300" s="167"/>
      <c r="AA1300" s="172"/>
      <c r="AT1300" s="173" t="s">
        <v>269</v>
      </c>
      <c r="AU1300" s="173" t="s">
        <v>90</v>
      </c>
      <c r="AV1300" s="165" t="s">
        <v>90</v>
      </c>
      <c r="AW1300" s="165" t="s">
        <v>32</v>
      </c>
      <c r="AX1300" s="165" t="s">
        <v>75</v>
      </c>
      <c r="AY1300" s="173" t="s">
        <v>148</v>
      </c>
    </row>
    <row r="1301" spans="2:51" s="174" customFormat="1" ht="22.5" customHeight="1">
      <c r="B1301" s="175"/>
      <c r="C1301" s="176"/>
      <c r="D1301" s="176"/>
      <c r="E1301" s="177"/>
      <c r="F1301" s="297" t="s">
        <v>277</v>
      </c>
      <c r="G1301" s="297"/>
      <c r="H1301" s="297"/>
      <c r="I1301" s="297"/>
      <c r="J1301" s="176"/>
      <c r="K1301" s="178">
        <v>42.875</v>
      </c>
      <c r="L1301" s="176"/>
      <c r="M1301" s="176"/>
      <c r="N1301" s="176"/>
      <c r="O1301" s="176"/>
      <c r="P1301" s="176"/>
      <c r="Q1301" s="176"/>
      <c r="R1301" s="179"/>
      <c r="T1301" s="180"/>
      <c r="U1301" s="176"/>
      <c r="V1301" s="176"/>
      <c r="W1301" s="176"/>
      <c r="X1301" s="176"/>
      <c r="Y1301" s="176"/>
      <c r="Z1301" s="176"/>
      <c r="AA1301" s="181"/>
      <c r="AT1301" s="182" t="s">
        <v>269</v>
      </c>
      <c r="AU1301" s="182" t="s">
        <v>90</v>
      </c>
      <c r="AV1301" s="174" t="s">
        <v>156</v>
      </c>
      <c r="AW1301" s="174" t="s">
        <v>32</v>
      </c>
      <c r="AX1301" s="174" t="s">
        <v>75</v>
      </c>
      <c r="AY1301" s="182" t="s">
        <v>148</v>
      </c>
    </row>
    <row r="1302" spans="2:51" s="157" customFormat="1" ht="22.5" customHeight="1">
      <c r="B1302" s="158"/>
      <c r="C1302" s="159"/>
      <c r="D1302" s="159"/>
      <c r="E1302" s="160"/>
      <c r="F1302" s="298" t="s">
        <v>990</v>
      </c>
      <c r="G1302" s="298"/>
      <c r="H1302" s="298"/>
      <c r="I1302" s="298"/>
      <c r="J1302" s="159"/>
      <c r="K1302" s="160"/>
      <c r="L1302" s="159"/>
      <c r="M1302" s="159"/>
      <c r="N1302" s="159"/>
      <c r="O1302" s="159"/>
      <c r="P1302" s="159"/>
      <c r="Q1302" s="159"/>
      <c r="R1302" s="161"/>
      <c r="T1302" s="162"/>
      <c r="U1302" s="159"/>
      <c r="V1302" s="159"/>
      <c r="W1302" s="159"/>
      <c r="X1302" s="159"/>
      <c r="Y1302" s="159"/>
      <c r="Z1302" s="159"/>
      <c r="AA1302" s="163"/>
      <c r="AT1302" s="164" t="s">
        <v>269</v>
      </c>
      <c r="AU1302" s="164" t="s">
        <v>90</v>
      </c>
      <c r="AV1302" s="157" t="s">
        <v>83</v>
      </c>
      <c r="AW1302" s="157" t="s">
        <v>32</v>
      </c>
      <c r="AX1302" s="157" t="s">
        <v>75</v>
      </c>
      <c r="AY1302" s="164" t="s">
        <v>148</v>
      </c>
    </row>
    <row r="1303" spans="2:51" s="165" customFormat="1" ht="22.5" customHeight="1">
      <c r="B1303" s="166"/>
      <c r="C1303" s="167"/>
      <c r="D1303" s="167"/>
      <c r="E1303" s="168"/>
      <c r="F1303" s="296" t="s">
        <v>1939</v>
      </c>
      <c r="G1303" s="296"/>
      <c r="H1303" s="296"/>
      <c r="I1303" s="296"/>
      <c r="J1303" s="167"/>
      <c r="K1303" s="169">
        <v>24.495</v>
      </c>
      <c r="L1303" s="167"/>
      <c r="M1303" s="167"/>
      <c r="N1303" s="167"/>
      <c r="O1303" s="167"/>
      <c r="P1303" s="167"/>
      <c r="Q1303" s="167"/>
      <c r="R1303" s="170"/>
      <c r="T1303" s="171"/>
      <c r="U1303" s="167"/>
      <c r="V1303" s="167"/>
      <c r="W1303" s="167"/>
      <c r="X1303" s="167"/>
      <c r="Y1303" s="167"/>
      <c r="Z1303" s="167"/>
      <c r="AA1303" s="172"/>
      <c r="AT1303" s="173" t="s">
        <v>269</v>
      </c>
      <c r="AU1303" s="173" t="s">
        <v>90</v>
      </c>
      <c r="AV1303" s="165" t="s">
        <v>90</v>
      </c>
      <c r="AW1303" s="165" t="s">
        <v>32</v>
      </c>
      <c r="AX1303" s="165" t="s">
        <v>75</v>
      </c>
      <c r="AY1303" s="173" t="s">
        <v>148</v>
      </c>
    </row>
    <row r="1304" spans="2:51" s="165" customFormat="1" ht="22.5" customHeight="1">
      <c r="B1304" s="166"/>
      <c r="C1304" s="167"/>
      <c r="D1304" s="167"/>
      <c r="E1304" s="168"/>
      <c r="F1304" s="296" t="s">
        <v>369</v>
      </c>
      <c r="G1304" s="296"/>
      <c r="H1304" s="296"/>
      <c r="I1304" s="296"/>
      <c r="J1304" s="167"/>
      <c r="K1304" s="169">
        <v>-1.379</v>
      </c>
      <c r="L1304" s="167"/>
      <c r="M1304" s="167"/>
      <c r="N1304" s="167"/>
      <c r="O1304" s="167"/>
      <c r="P1304" s="167"/>
      <c r="Q1304" s="167"/>
      <c r="R1304" s="170"/>
      <c r="T1304" s="171"/>
      <c r="U1304" s="167"/>
      <c r="V1304" s="167"/>
      <c r="W1304" s="167"/>
      <c r="X1304" s="167"/>
      <c r="Y1304" s="167"/>
      <c r="Z1304" s="167"/>
      <c r="AA1304" s="172"/>
      <c r="AT1304" s="173" t="s">
        <v>269</v>
      </c>
      <c r="AU1304" s="173" t="s">
        <v>90</v>
      </c>
      <c r="AV1304" s="165" t="s">
        <v>90</v>
      </c>
      <c r="AW1304" s="165" t="s">
        <v>32</v>
      </c>
      <c r="AX1304" s="165" t="s">
        <v>75</v>
      </c>
      <c r="AY1304" s="173" t="s">
        <v>148</v>
      </c>
    </row>
    <row r="1305" spans="2:51" s="165" customFormat="1" ht="22.5" customHeight="1">
      <c r="B1305" s="166"/>
      <c r="C1305" s="167"/>
      <c r="D1305" s="167"/>
      <c r="E1305" s="168"/>
      <c r="F1305" s="296" t="s">
        <v>1940</v>
      </c>
      <c r="G1305" s="296"/>
      <c r="H1305" s="296"/>
      <c r="I1305" s="296"/>
      <c r="J1305" s="167"/>
      <c r="K1305" s="169">
        <v>14.605</v>
      </c>
      <c r="L1305" s="167"/>
      <c r="M1305" s="167"/>
      <c r="N1305" s="167"/>
      <c r="O1305" s="167"/>
      <c r="P1305" s="167"/>
      <c r="Q1305" s="167"/>
      <c r="R1305" s="170"/>
      <c r="T1305" s="171"/>
      <c r="U1305" s="167"/>
      <c r="V1305" s="167"/>
      <c r="W1305" s="167"/>
      <c r="X1305" s="167"/>
      <c r="Y1305" s="167"/>
      <c r="Z1305" s="167"/>
      <c r="AA1305" s="172"/>
      <c r="AT1305" s="173" t="s">
        <v>269</v>
      </c>
      <c r="AU1305" s="173" t="s">
        <v>90</v>
      </c>
      <c r="AV1305" s="165" t="s">
        <v>90</v>
      </c>
      <c r="AW1305" s="165" t="s">
        <v>32</v>
      </c>
      <c r="AX1305" s="165" t="s">
        <v>75</v>
      </c>
      <c r="AY1305" s="173" t="s">
        <v>148</v>
      </c>
    </row>
    <row r="1306" spans="2:51" s="165" customFormat="1" ht="22.5" customHeight="1">
      <c r="B1306" s="166"/>
      <c r="C1306" s="167"/>
      <c r="D1306" s="167"/>
      <c r="E1306" s="168"/>
      <c r="F1306" s="296" t="s">
        <v>369</v>
      </c>
      <c r="G1306" s="296"/>
      <c r="H1306" s="296"/>
      <c r="I1306" s="296"/>
      <c r="J1306" s="167"/>
      <c r="K1306" s="169">
        <v>-1.379</v>
      </c>
      <c r="L1306" s="167"/>
      <c r="M1306" s="167"/>
      <c r="N1306" s="167"/>
      <c r="O1306" s="167"/>
      <c r="P1306" s="167"/>
      <c r="Q1306" s="167"/>
      <c r="R1306" s="170"/>
      <c r="T1306" s="171"/>
      <c r="U1306" s="167"/>
      <c r="V1306" s="167"/>
      <c r="W1306" s="167"/>
      <c r="X1306" s="167"/>
      <c r="Y1306" s="167"/>
      <c r="Z1306" s="167"/>
      <c r="AA1306" s="172"/>
      <c r="AT1306" s="173" t="s">
        <v>269</v>
      </c>
      <c r="AU1306" s="173" t="s">
        <v>90</v>
      </c>
      <c r="AV1306" s="165" t="s">
        <v>90</v>
      </c>
      <c r="AW1306" s="165" t="s">
        <v>32</v>
      </c>
      <c r="AX1306" s="165" t="s">
        <v>75</v>
      </c>
      <c r="AY1306" s="173" t="s">
        <v>148</v>
      </c>
    </row>
    <row r="1307" spans="2:51" s="165" customFormat="1" ht="22.5" customHeight="1">
      <c r="B1307" s="166"/>
      <c r="C1307" s="167"/>
      <c r="D1307" s="167"/>
      <c r="E1307" s="168"/>
      <c r="F1307" s="296" t="s">
        <v>1941</v>
      </c>
      <c r="G1307" s="296"/>
      <c r="H1307" s="296"/>
      <c r="I1307" s="296"/>
      <c r="J1307" s="167"/>
      <c r="K1307" s="169">
        <v>3.24</v>
      </c>
      <c r="L1307" s="167"/>
      <c r="M1307" s="167"/>
      <c r="N1307" s="167"/>
      <c r="O1307" s="167"/>
      <c r="P1307" s="167"/>
      <c r="Q1307" s="167"/>
      <c r="R1307" s="170"/>
      <c r="T1307" s="171"/>
      <c r="U1307" s="167"/>
      <c r="V1307" s="167"/>
      <c r="W1307" s="167"/>
      <c r="X1307" s="167"/>
      <c r="Y1307" s="167"/>
      <c r="Z1307" s="167"/>
      <c r="AA1307" s="172"/>
      <c r="AT1307" s="173" t="s">
        <v>269</v>
      </c>
      <c r="AU1307" s="173" t="s">
        <v>90</v>
      </c>
      <c r="AV1307" s="165" t="s">
        <v>90</v>
      </c>
      <c r="AW1307" s="165" t="s">
        <v>32</v>
      </c>
      <c r="AX1307" s="165" t="s">
        <v>75</v>
      </c>
      <c r="AY1307" s="173" t="s">
        <v>148</v>
      </c>
    </row>
    <row r="1308" spans="2:51" s="174" customFormat="1" ht="22.5" customHeight="1">
      <c r="B1308" s="175"/>
      <c r="C1308" s="176"/>
      <c r="D1308" s="176"/>
      <c r="E1308" s="177"/>
      <c r="F1308" s="297" t="s">
        <v>277</v>
      </c>
      <c r="G1308" s="297"/>
      <c r="H1308" s="297"/>
      <c r="I1308" s="297"/>
      <c r="J1308" s="176"/>
      <c r="K1308" s="178">
        <v>39.582</v>
      </c>
      <c r="L1308" s="176"/>
      <c r="M1308" s="176"/>
      <c r="N1308" s="176"/>
      <c r="O1308" s="176"/>
      <c r="P1308" s="176"/>
      <c r="Q1308" s="176"/>
      <c r="R1308" s="179"/>
      <c r="T1308" s="180"/>
      <c r="U1308" s="176"/>
      <c r="V1308" s="176"/>
      <c r="W1308" s="176"/>
      <c r="X1308" s="176"/>
      <c r="Y1308" s="176"/>
      <c r="Z1308" s="176"/>
      <c r="AA1308" s="181"/>
      <c r="AT1308" s="182" t="s">
        <v>269</v>
      </c>
      <c r="AU1308" s="182" t="s">
        <v>90</v>
      </c>
      <c r="AV1308" s="174" t="s">
        <v>156</v>
      </c>
      <c r="AW1308" s="174" t="s">
        <v>32</v>
      </c>
      <c r="AX1308" s="174" t="s">
        <v>75</v>
      </c>
      <c r="AY1308" s="182" t="s">
        <v>148</v>
      </c>
    </row>
    <row r="1309" spans="2:51" s="183" customFormat="1" ht="22.5" customHeight="1">
      <c r="B1309" s="184"/>
      <c r="C1309" s="185"/>
      <c r="D1309" s="185"/>
      <c r="E1309" s="186" t="s">
        <v>216</v>
      </c>
      <c r="F1309" s="299" t="s">
        <v>281</v>
      </c>
      <c r="G1309" s="299"/>
      <c r="H1309" s="299"/>
      <c r="I1309" s="299"/>
      <c r="J1309" s="185"/>
      <c r="K1309" s="187">
        <v>116.619</v>
      </c>
      <c r="L1309" s="185"/>
      <c r="M1309" s="185"/>
      <c r="N1309" s="185"/>
      <c r="O1309" s="185"/>
      <c r="P1309" s="185"/>
      <c r="Q1309" s="185"/>
      <c r="R1309" s="188"/>
      <c r="T1309" s="189"/>
      <c r="U1309" s="185"/>
      <c r="V1309" s="185"/>
      <c r="W1309" s="185"/>
      <c r="X1309" s="185"/>
      <c r="Y1309" s="185"/>
      <c r="Z1309" s="185"/>
      <c r="AA1309" s="190"/>
      <c r="AT1309" s="191" t="s">
        <v>269</v>
      </c>
      <c r="AU1309" s="191" t="s">
        <v>90</v>
      </c>
      <c r="AV1309" s="183" t="s">
        <v>147</v>
      </c>
      <c r="AW1309" s="183" t="s">
        <v>32</v>
      </c>
      <c r="AX1309" s="183" t="s">
        <v>75</v>
      </c>
      <c r="AY1309" s="191" t="s">
        <v>148</v>
      </c>
    </row>
    <row r="1310" spans="2:51" s="165" customFormat="1" ht="31.5" customHeight="1">
      <c r="B1310" s="166"/>
      <c r="C1310" s="167"/>
      <c r="D1310" s="167"/>
      <c r="E1310" s="168"/>
      <c r="F1310" s="296" t="s">
        <v>1942</v>
      </c>
      <c r="G1310" s="296"/>
      <c r="H1310" s="296"/>
      <c r="I1310" s="296"/>
      <c r="J1310" s="167"/>
      <c r="K1310" s="169">
        <v>93.295</v>
      </c>
      <c r="L1310" s="167"/>
      <c r="M1310" s="167"/>
      <c r="N1310" s="167"/>
      <c r="O1310" s="167"/>
      <c r="P1310" s="167"/>
      <c r="Q1310" s="167"/>
      <c r="R1310" s="170"/>
      <c r="T1310" s="171"/>
      <c r="U1310" s="167"/>
      <c r="V1310" s="167"/>
      <c r="W1310" s="167"/>
      <c r="X1310" s="167"/>
      <c r="Y1310" s="167"/>
      <c r="Z1310" s="167"/>
      <c r="AA1310" s="172"/>
      <c r="AT1310" s="173" t="s">
        <v>269</v>
      </c>
      <c r="AU1310" s="173" t="s">
        <v>90</v>
      </c>
      <c r="AV1310" s="165" t="s">
        <v>90</v>
      </c>
      <c r="AW1310" s="165" t="s">
        <v>32</v>
      </c>
      <c r="AX1310" s="165" t="s">
        <v>83</v>
      </c>
      <c r="AY1310" s="173" t="s">
        <v>148</v>
      </c>
    </row>
    <row r="1311" spans="2:65" s="23" customFormat="1" ht="31.5" customHeight="1">
      <c r="B1311" s="146"/>
      <c r="C1311" s="192" t="s">
        <v>1943</v>
      </c>
      <c r="D1311" s="192" t="s">
        <v>631</v>
      </c>
      <c r="E1311" s="193" t="s">
        <v>1944</v>
      </c>
      <c r="F1311" s="302" t="s">
        <v>1945</v>
      </c>
      <c r="G1311" s="302"/>
      <c r="H1311" s="302"/>
      <c r="I1311" s="302"/>
      <c r="J1311" s="194" t="s">
        <v>172</v>
      </c>
      <c r="K1311" s="195">
        <v>102.625</v>
      </c>
      <c r="L1311" s="303"/>
      <c r="M1311" s="303"/>
      <c r="N1311" s="303">
        <f>ROUND(L1311*K1311,2)</f>
        <v>0</v>
      </c>
      <c r="O1311" s="303"/>
      <c r="P1311" s="303"/>
      <c r="Q1311" s="303"/>
      <c r="R1311" s="151"/>
      <c r="T1311" s="152"/>
      <c r="U1311" s="34" t="s">
        <v>40</v>
      </c>
      <c r="V1311" s="153">
        <v>0</v>
      </c>
      <c r="W1311" s="153">
        <f>V1311*K1311</f>
        <v>0</v>
      </c>
      <c r="X1311" s="153">
        <v>0.0182</v>
      </c>
      <c r="Y1311" s="153">
        <f>X1311*K1311</f>
        <v>1.8677750000000002</v>
      </c>
      <c r="Z1311" s="153">
        <v>0</v>
      </c>
      <c r="AA1311" s="154">
        <f>Z1311*K1311</f>
        <v>0</v>
      </c>
      <c r="AR1311" s="9" t="s">
        <v>454</v>
      </c>
      <c r="AT1311" s="9" t="s">
        <v>631</v>
      </c>
      <c r="AU1311" s="9" t="s">
        <v>90</v>
      </c>
      <c r="AY1311" s="9" t="s">
        <v>148</v>
      </c>
      <c r="BE1311" s="155">
        <f>IF(U1311="základní",N1311,0)</f>
        <v>0</v>
      </c>
      <c r="BF1311" s="155">
        <f>IF(U1311="snížená",N1311,0)</f>
        <v>0</v>
      </c>
      <c r="BG1311" s="155">
        <f>IF(U1311="zákl. přenesená",N1311,0)</f>
        <v>0</v>
      </c>
      <c r="BH1311" s="155">
        <f>IF(U1311="sníž. přenesená",N1311,0)</f>
        <v>0</v>
      </c>
      <c r="BI1311" s="155">
        <f>IF(U1311="nulová",N1311,0)</f>
        <v>0</v>
      </c>
      <c r="BJ1311" s="9" t="s">
        <v>83</v>
      </c>
      <c r="BK1311" s="155">
        <f>ROUND(L1311*K1311,2)</f>
        <v>0</v>
      </c>
      <c r="BL1311" s="9" t="s">
        <v>337</v>
      </c>
      <c r="BM1311" s="9" t="s">
        <v>1946</v>
      </c>
    </row>
    <row r="1312" spans="2:51" s="165" customFormat="1" ht="22.5" customHeight="1">
      <c r="B1312" s="166"/>
      <c r="C1312" s="167"/>
      <c r="D1312" s="167"/>
      <c r="E1312" s="168"/>
      <c r="F1312" s="300" t="s">
        <v>1947</v>
      </c>
      <c r="G1312" s="300"/>
      <c r="H1312" s="300"/>
      <c r="I1312" s="300"/>
      <c r="J1312" s="167"/>
      <c r="K1312" s="169">
        <v>102.625</v>
      </c>
      <c r="L1312" s="167"/>
      <c r="M1312" s="167"/>
      <c r="N1312" s="167"/>
      <c r="O1312" s="167"/>
      <c r="P1312" s="167"/>
      <c r="Q1312" s="167"/>
      <c r="R1312" s="170"/>
      <c r="T1312" s="171"/>
      <c r="U1312" s="167"/>
      <c r="V1312" s="167"/>
      <c r="W1312" s="167"/>
      <c r="X1312" s="167"/>
      <c r="Y1312" s="167"/>
      <c r="Z1312" s="167"/>
      <c r="AA1312" s="172"/>
      <c r="AT1312" s="173" t="s">
        <v>269</v>
      </c>
      <c r="AU1312" s="173" t="s">
        <v>90</v>
      </c>
      <c r="AV1312" s="165" t="s">
        <v>90</v>
      </c>
      <c r="AW1312" s="165" t="s">
        <v>32</v>
      </c>
      <c r="AX1312" s="165" t="s">
        <v>83</v>
      </c>
      <c r="AY1312" s="173" t="s">
        <v>148</v>
      </c>
    </row>
    <row r="1313" spans="2:65" s="23" customFormat="1" ht="31.5" customHeight="1">
      <c r="B1313" s="146"/>
      <c r="C1313" s="147" t="s">
        <v>1948</v>
      </c>
      <c r="D1313" s="147" t="s">
        <v>149</v>
      </c>
      <c r="E1313" s="148" t="s">
        <v>1949</v>
      </c>
      <c r="F1313" s="291" t="s">
        <v>1950</v>
      </c>
      <c r="G1313" s="291"/>
      <c r="H1313" s="291"/>
      <c r="I1313" s="291"/>
      <c r="J1313" s="149" t="s">
        <v>172</v>
      </c>
      <c r="K1313" s="150">
        <v>23.324</v>
      </c>
      <c r="L1313" s="292"/>
      <c r="M1313" s="292"/>
      <c r="N1313" s="292">
        <f>ROUND(L1313*K1313,2)</f>
        <v>0</v>
      </c>
      <c r="O1313" s="292"/>
      <c r="P1313" s="292"/>
      <c r="Q1313" s="292"/>
      <c r="R1313" s="151"/>
      <c r="T1313" s="152"/>
      <c r="U1313" s="34" t="s">
        <v>40</v>
      </c>
      <c r="V1313" s="153">
        <v>0.9690000000000001</v>
      </c>
      <c r="W1313" s="153">
        <f>V1313*K1313</f>
        <v>22.600956000000004</v>
      </c>
      <c r="X1313" s="153">
        <v>0.0057</v>
      </c>
      <c r="Y1313" s="153">
        <f>X1313*K1313</f>
        <v>0.1329468</v>
      </c>
      <c r="Z1313" s="153">
        <v>0</v>
      </c>
      <c r="AA1313" s="154">
        <f>Z1313*K1313</f>
        <v>0</v>
      </c>
      <c r="AR1313" s="9" t="s">
        <v>337</v>
      </c>
      <c r="AT1313" s="9" t="s">
        <v>149</v>
      </c>
      <c r="AU1313" s="9" t="s">
        <v>90</v>
      </c>
      <c r="AY1313" s="9" t="s">
        <v>148</v>
      </c>
      <c r="BE1313" s="155">
        <f>IF(U1313="základní",N1313,0)</f>
        <v>0</v>
      </c>
      <c r="BF1313" s="155">
        <f>IF(U1313="snížená",N1313,0)</f>
        <v>0</v>
      </c>
      <c r="BG1313" s="155">
        <f>IF(U1313="zákl. přenesená",N1313,0)</f>
        <v>0</v>
      </c>
      <c r="BH1313" s="155">
        <f>IF(U1313="sníž. přenesená",N1313,0)</f>
        <v>0</v>
      </c>
      <c r="BI1313" s="155">
        <f>IF(U1313="nulová",N1313,0)</f>
        <v>0</v>
      </c>
      <c r="BJ1313" s="9" t="s">
        <v>83</v>
      </c>
      <c r="BK1313" s="155">
        <f>ROUND(L1313*K1313,2)</f>
        <v>0</v>
      </c>
      <c r="BL1313" s="9" t="s">
        <v>337</v>
      </c>
      <c r="BM1313" s="9" t="s">
        <v>1951</v>
      </c>
    </row>
    <row r="1314" spans="2:51" s="165" customFormat="1" ht="24.75" customHeight="1">
      <c r="B1314" s="166"/>
      <c r="C1314" s="167"/>
      <c r="D1314" s="167"/>
      <c r="E1314" s="168"/>
      <c r="F1314" s="300" t="s">
        <v>1952</v>
      </c>
      <c r="G1314" s="300"/>
      <c r="H1314" s="300"/>
      <c r="I1314" s="300"/>
      <c r="J1314" s="167"/>
      <c r="K1314" s="169">
        <v>23.324</v>
      </c>
      <c r="L1314" s="167"/>
      <c r="M1314" s="167"/>
      <c r="N1314" s="167"/>
      <c r="O1314" s="167"/>
      <c r="P1314" s="167"/>
      <c r="Q1314" s="167"/>
      <c r="R1314" s="170"/>
      <c r="T1314" s="171"/>
      <c r="U1314" s="167"/>
      <c r="V1314" s="167"/>
      <c r="W1314" s="167"/>
      <c r="X1314" s="167"/>
      <c r="Y1314" s="167"/>
      <c r="Z1314" s="167"/>
      <c r="AA1314" s="172"/>
      <c r="AT1314" s="173" t="s">
        <v>269</v>
      </c>
      <c r="AU1314" s="173" t="s">
        <v>90</v>
      </c>
      <c r="AV1314" s="165" t="s">
        <v>90</v>
      </c>
      <c r="AW1314" s="165" t="s">
        <v>32</v>
      </c>
      <c r="AX1314" s="165" t="s">
        <v>83</v>
      </c>
      <c r="AY1314" s="173" t="s">
        <v>148</v>
      </c>
    </row>
    <row r="1315" spans="2:65" s="23" customFormat="1" ht="31.5" customHeight="1">
      <c r="B1315" s="146"/>
      <c r="C1315" s="192" t="s">
        <v>1953</v>
      </c>
      <c r="D1315" s="192" t="s">
        <v>631</v>
      </c>
      <c r="E1315" s="193" t="s">
        <v>1954</v>
      </c>
      <c r="F1315" s="302" t="s">
        <v>1955</v>
      </c>
      <c r="G1315" s="302"/>
      <c r="H1315" s="302"/>
      <c r="I1315" s="302"/>
      <c r="J1315" s="194" t="s">
        <v>172</v>
      </c>
      <c r="K1315" s="195">
        <v>25.656</v>
      </c>
      <c r="L1315" s="303"/>
      <c r="M1315" s="303"/>
      <c r="N1315" s="303">
        <f>ROUND(L1315*K1315,2)</f>
        <v>0</v>
      </c>
      <c r="O1315" s="303"/>
      <c r="P1315" s="303"/>
      <c r="Q1315" s="303"/>
      <c r="R1315" s="151"/>
      <c r="T1315" s="152"/>
      <c r="U1315" s="34" t="s">
        <v>40</v>
      </c>
      <c r="V1315" s="153">
        <v>0</v>
      </c>
      <c r="W1315" s="153">
        <f>V1315*K1315</f>
        <v>0</v>
      </c>
      <c r="X1315" s="153">
        <v>0.00116</v>
      </c>
      <c r="Y1315" s="153">
        <f>X1315*K1315</f>
        <v>0.02976096</v>
      </c>
      <c r="Z1315" s="153">
        <v>0</v>
      </c>
      <c r="AA1315" s="154">
        <f>Z1315*K1315</f>
        <v>0</v>
      </c>
      <c r="AR1315" s="9" t="s">
        <v>454</v>
      </c>
      <c r="AT1315" s="9" t="s">
        <v>631</v>
      </c>
      <c r="AU1315" s="9" t="s">
        <v>90</v>
      </c>
      <c r="AY1315" s="9" t="s">
        <v>148</v>
      </c>
      <c r="BE1315" s="155">
        <f>IF(U1315="základní",N1315,0)</f>
        <v>0</v>
      </c>
      <c r="BF1315" s="155">
        <f>IF(U1315="snížená",N1315,0)</f>
        <v>0</v>
      </c>
      <c r="BG1315" s="155">
        <f>IF(U1315="zákl. přenesená",N1315,0)</f>
        <v>0</v>
      </c>
      <c r="BH1315" s="155">
        <f>IF(U1315="sníž. přenesená",N1315,0)</f>
        <v>0</v>
      </c>
      <c r="BI1315" s="155">
        <f>IF(U1315="nulová",N1315,0)</f>
        <v>0</v>
      </c>
      <c r="BJ1315" s="9" t="s">
        <v>83</v>
      </c>
      <c r="BK1315" s="155">
        <f>ROUND(L1315*K1315,2)</f>
        <v>0</v>
      </c>
      <c r="BL1315" s="9" t="s">
        <v>337</v>
      </c>
      <c r="BM1315" s="9" t="s">
        <v>1956</v>
      </c>
    </row>
    <row r="1316" spans="2:51" s="165" customFormat="1" ht="22.5" customHeight="1">
      <c r="B1316" s="166"/>
      <c r="C1316" s="167"/>
      <c r="D1316" s="167"/>
      <c r="E1316" s="168"/>
      <c r="F1316" s="300" t="s">
        <v>1957</v>
      </c>
      <c r="G1316" s="300"/>
      <c r="H1316" s="300"/>
      <c r="I1316" s="300"/>
      <c r="J1316" s="167"/>
      <c r="K1316" s="169">
        <v>25.656</v>
      </c>
      <c r="L1316" s="167"/>
      <c r="M1316" s="167"/>
      <c r="N1316" s="167"/>
      <c r="O1316" s="167"/>
      <c r="P1316" s="167"/>
      <c r="Q1316" s="167"/>
      <c r="R1316" s="170"/>
      <c r="T1316" s="171"/>
      <c r="U1316" s="167"/>
      <c r="V1316" s="167"/>
      <c r="W1316" s="167"/>
      <c r="X1316" s="167"/>
      <c r="Y1316" s="167"/>
      <c r="Z1316" s="167"/>
      <c r="AA1316" s="172"/>
      <c r="AT1316" s="173" t="s">
        <v>269</v>
      </c>
      <c r="AU1316" s="173" t="s">
        <v>90</v>
      </c>
      <c r="AV1316" s="165" t="s">
        <v>90</v>
      </c>
      <c r="AW1316" s="165" t="s">
        <v>32</v>
      </c>
      <c r="AX1316" s="165" t="s">
        <v>83</v>
      </c>
      <c r="AY1316" s="173" t="s">
        <v>148</v>
      </c>
    </row>
    <row r="1317" spans="2:65" s="23" customFormat="1" ht="22.5" customHeight="1">
      <c r="B1317" s="146"/>
      <c r="C1317" s="147" t="s">
        <v>1958</v>
      </c>
      <c r="D1317" s="147" t="s">
        <v>149</v>
      </c>
      <c r="E1317" s="148" t="s">
        <v>1959</v>
      </c>
      <c r="F1317" s="291" t="s">
        <v>1960</v>
      </c>
      <c r="G1317" s="291"/>
      <c r="H1317" s="291"/>
      <c r="I1317" s="291"/>
      <c r="J1317" s="149" t="s">
        <v>172</v>
      </c>
      <c r="K1317" s="150">
        <v>116.619</v>
      </c>
      <c r="L1317" s="292"/>
      <c r="M1317" s="292"/>
      <c r="N1317" s="292">
        <f>ROUND(L1317*K1317,2)</f>
        <v>0</v>
      </c>
      <c r="O1317" s="292"/>
      <c r="P1317" s="292"/>
      <c r="Q1317" s="292"/>
      <c r="R1317" s="151"/>
      <c r="T1317" s="152"/>
      <c r="U1317" s="34" t="s">
        <v>40</v>
      </c>
      <c r="V1317" s="153">
        <v>0.044</v>
      </c>
      <c r="W1317" s="153">
        <f>V1317*K1317</f>
        <v>5.1312359999999995</v>
      </c>
      <c r="X1317" s="153">
        <v>0.0003</v>
      </c>
      <c r="Y1317" s="153">
        <f>X1317*K1317</f>
        <v>0.034985699999999995</v>
      </c>
      <c r="Z1317" s="153">
        <v>0</v>
      </c>
      <c r="AA1317" s="154">
        <f>Z1317*K1317</f>
        <v>0</v>
      </c>
      <c r="AR1317" s="9" t="s">
        <v>337</v>
      </c>
      <c r="AT1317" s="9" t="s">
        <v>149</v>
      </c>
      <c r="AU1317" s="9" t="s">
        <v>90</v>
      </c>
      <c r="AY1317" s="9" t="s">
        <v>148</v>
      </c>
      <c r="BE1317" s="155">
        <f>IF(U1317="základní",N1317,0)</f>
        <v>0</v>
      </c>
      <c r="BF1317" s="155">
        <f>IF(U1317="snížená",N1317,0)</f>
        <v>0</v>
      </c>
      <c r="BG1317" s="155">
        <f>IF(U1317="zákl. přenesená",N1317,0)</f>
        <v>0</v>
      </c>
      <c r="BH1317" s="155">
        <f>IF(U1317="sníž. přenesená",N1317,0)</f>
        <v>0</v>
      </c>
      <c r="BI1317" s="155">
        <f>IF(U1317="nulová",N1317,0)</f>
        <v>0</v>
      </c>
      <c r="BJ1317" s="9" t="s">
        <v>83</v>
      </c>
      <c r="BK1317" s="155">
        <f>ROUND(L1317*K1317,2)</f>
        <v>0</v>
      </c>
      <c r="BL1317" s="9" t="s">
        <v>337</v>
      </c>
      <c r="BM1317" s="9" t="s">
        <v>1961</v>
      </c>
    </row>
    <row r="1318" spans="2:51" s="165" customFormat="1" ht="22.5" customHeight="1">
      <c r="B1318" s="166"/>
      <c r="C1318" s="167"/>
      <c r="D1318" s="167"/>
      <c r="E1318" s="168"/>
      <c r="F1318" s="300" t="s">
        <v>216</v>
      </c>
      <c r="G1318" s="300"/>
      <c r="H1318" s="300"/>
      <c r="I1318" s="300"/>
      <c r="J1318" s="167"/>
      <c r="K1318" s="169">
        <v>116.619</v>
      </c>
      <c r="L1318" s="167"/>
      <c r="M1318" s="167"/>
      <c r="N1318" s="167"/>
      <c r="O1318" s="167"/>
      <c r="P1318" s="167"/>
      <c r="Q1318" s="167"/>
      <c r="R1318" s="170"/>
      <c r="T1318" s="171"/>
      <c r="U1318" s="167"/>
      <c r="V1318" s="167"/>
      <c r="W1318" s="167"/>
      <c r="X1318" s="167"/>
      <c r="Y1318" s="167"/>
      <c r="Z1318" s="167"/>
      <c r="AA1318" s="172"/>
      <c r="AT1318" s="173" t="s">
        <v>269</v>
      </c>
      <c r="AU1318" s="173" t="s">
        <v>90</v>
      </c>
      <c r="AV1318" s="165" t="s">
        <v>90</v>
      </c>
      <c r="AW1318" s="165" t="s">
        <v>32</v>
      </c>
      <c r="AX1318" s="165" t="s">
        <v>83</v>
      </c>
      <c r="AY1318" s="173" t="s">
        <v>148</v>
      </c>
    </row>
    <row r="1319" spans="2:65" s="23" customFormat="1" ht="31.5" customHeight="1">
      <c r="B1319" s="146"/>
      <c r="C1319" s="147" t="s">
        <v>1962</v>
      </c>
      <c r="D1319" s="147" t="s">
        <v>149</v>
      </c>
      <c r="E1319" s="148" t="s">
        <v>1963</v>
      </c>
      <c r="F1319" s="291" t="s">
        <v>1964</v>
      </c>
      <c r="G1319" s="291"/>
      <c r="H1319" s="291"/>
      <c r="I1319" s="291"/>
      <c r="J1319" s="149" t="s">
        <v>1024</v>
      </c>
      <c r="K1319" s="150">
        <v>1374.786</v>
      </c>
      <c r="L1319" s="292"/>
      <c r="M1319" s="292"/>
      <c r="N1319" s="292">
        <f>ROUND(L1319*K1319,2)</f>
        <v>0</v>
      </c>
      <c r="O1319" s="292"/>
      <c r="P1319" s="292"/>
      <c r="Q1319" s="292"/>
      <c r="R1319" s="151"/>
      <c r="T1319" s="152"/>
      <c r="U1319" s="34" t="s">
        <v>40</v>
      </c>
      <c r="V1319" s="153">
        <v>0</v>
      </c>
      <c r="W1319" s="153">
        <f>V1319*K1319</f>
        <v>0</v>
      </c>
      <c r="X1319" s="153">
        <v>0</v>
      </c>
      <c r="Y1319" s="153">
        <f>X1319*K1319</f>
        <v>0</v>
      </c>
      <c r="Z1319" s="153">
        <v>0</v>
      </c>
      <c r="AA1319" s="154">
        <f>Z1319*K1319</f>
        <v>0</v>
      </c>
      <c r="AR1319" s="9" t="s">
        <v>337</v>
      </c>
      <c r="AT1319" s="9" t="s">
        <v>149</v>
      </c>
      <c r="AU1319" s="9" t="s">
        <v>90</v>
      </c>
      <c r="AY1319" s="9" t="s">
        <v>148</v>
      </c>
      <c r="BE1319" s="155">
        <f>IF(U1319="základní",N1319,0)</f>
        <v>0</v>
      </c>
      <c r="BF1319" s="155">
        <f>IF(U1319="snížená",N1319,0)</f>
        <v>0</v>
      </c>
      <c r="BG1319" s="155">
        <f>IF(U1319="zákl. přenesená",N1319,0)</f>
        <v>0</v>
      </c>
      <c r="BH1319" s="155">
        <f>IF(U1319="sníž. přenesená",N1319,0)</f>
        <v>0</v>
      </c>
      <c r="BI1319" s="155">
        <f>IF(U1319="nulová",N1319,0)</f>
        <v>0</v>
      </c>
      <c r="BJ1319" s="9" t="s">
        <v>83</v>
      </c>
      <c r="BK1319" s="155">
        <f>ROUND(L1319*K1319,2)</f>
        <v>0</v>
      </c>
      <c r="BL1319" s="9" t="s">
        <v>337</v>
      </c>
      <c r="BM1319" s="9" t="s">
        <v>1965</v>
      </c>
    </row>
    <row r="1320" spans="2:63" s="134" customFormat="1" ht="29.25" customHeight="1">
      <c r="B1320" s="135"/>
      <c r="C1320" s="136"/>
      <c r="D1320" s="145" t="s">
        <v>246</v>
      </c>
      <c r="E1320" s="145"/>
      <c r="F1320" s="145"/>
      <c r="G1320" s="145"/>
      <c r="H1320" s="145"/>
      <c r="I1320" s="145"/>
      <c r="J1320" s="145"/>
      <c r="K1320" s="145"/>
      <c r="L1320" s="145"/>
      <c r="M1320" s="145"/>
      <c r="N1320" s="301">
        <f>BK1320</f>
        <v>0</v>
      </c>
      <c r="O1320" s="301"/>
      <c r="P1320" s="301"/>
      <c r="Q1320" s="301"/>
      <c r="R1320" s="138"/>
      <c r="T1320" s="139"/>
      <c r="U1320" s="136"/>
      <c r="V1320" s="136"/>
      <c r="W1320" s="140">
        <f>SUM(W1321:W1333)</f>
        <v>81.368547</v>
      </c>
      <c r="X1320" s="136"/>
      <c r="Y1320" s="140">
        <f>SUM(Y1321:Y1333)</f>
        <v>0.07567042</v>
      </c>
      <c r="Z1320" s="136"/>
      <c r="AA1320" s="141">
        <f>SUM(AA1321:AA1333)</f>
        <v>0</v>
      </c>
      <c r="AR1320" s="142" t="s">
        <v>90</v>
      </c>
      <c r="AT1320" s="143" t="s">
        <v>74</v>
      </c>
      <c r="AU1320" s="143" t="s">
        <v>83</v>
      </c>
      <c r="AY1320" s="142" t="s">
        <v>148</v>
      </c>
      <c r="BK1320" s="144">
        <f>SUM(BK1321:BK1333)</f>
        <v>0</v>
      </c>
    </row>
    <row r="1321" spans="2:65" s="23" customFormat="1" ht="31.5" customHeight="1">
      <c r="B1321" s="146"/>
      <c r="C1321" s="147" t="s">
        <v>1966</v>
      </c>
      <c r="D1321" s="147" t="s">
        <v>149</v>
      </c>
      <c r="E1321" s="148" t="s">
        <v>1967</v>
      </c>
      <c r="F1321" s="291" t="s">
        <v>1968</v>
      </c>
      <c r="G1321" s="291"/>
      <c r="H1321" s="291"/>
      <c r="I1321" s="291"/>
      <c r="J1321" s="149" t="s">
        <v>172</v>
      </c>
      <c r="K1321" s="150">
        <v>498.823</v>
      </c>
      <c r="L1321" s="292"/>
      <c r="M1321" s="292"/>
      <c r="N1321" s="292">
        <f>ROUND(L1321*K1321,2)</f>
        <v>0</v>
      </c>
      <c r="O1321" s="292"/>
      <c r="P1321" s="292"/>
      <c r="Q1321" s="292"/>
      <c r="R1321" s="151"/>
      <c r="T1321" s="152"/>
      <c r="U1321" s="34" t="s">
        <v>40</v>
      </c>
      <c r="V1321" s="153">
        <v>0.14900000000000002</v>
      </c>
      <c r="W1321" s="153">
        <f>V1321*K1321</f>
        <v>74.324627</v>
      </c>
      <c r="X1321" s="153">
        <v>0.00014</v>
      </c>
      <c r="Y1321" s="153">
        <f>X1321*K1321</f>
        <v>0.06983521999999999</v>
      </c>
      <c r="Z1321" s="153">
        <v>0</v>
      </c>
      <c r="AA1321" s="154">
        <f>Z1321*K1321</f>
        <v>0</v>
      </c>
      <c r="AR1321" s="9" t="s">
        <v>337</v>
      </c>
      <c r="AT1321" s="9" t="s">
        <v>149</v>
      </c>
      <c r="AU1321" s="9" t="s">
        <v>90</v>
      </c>
      <c r="AY1321" s="9" t="s">
        <v>148</v>
      </c>
      <c r="BE1321" s="155">
        <f>IF(U1321="základní",N1321,0)</f>
        <v>0</v>
      </c>
      <c r="BF1321" s="155">
        <f>IF(U1321="snížená",N1321,0)</f>
        <v>0</v>
      </c>
      <c r="BG1321" s="155">
        <f>IF(U1321="zákl. přenesená",N1321,0)</f>
        <v>0</v>
      </c>
      <c r="BH1321" s="155">
        <f>IF(U1321="sníž. přenesená",N1321,0)</f>
        <v>0</v>
      </c>
      <c r="BI1321" s="155">
        <f>IF(U1321="nulová",N1321,0)</f>
        <v>0</v>
      </c>
      <c r="BJ1321" s="9" t="s">
        <v>83</v>
      </c>
      <c r="BK1321" s="155">
        <f>ROUND(L1321*K1321,2)</f>
        <v>0</v>
      </c>
      <c r="BL1321" s="9" t="s">
        <v>337</v>
      </c>
      <c r="BM1321" s="9" t="s">
        <v>1969</v>
      </c>
    </row>
    <row r="1322" spans="2:51" s="165" customFormat="1" ht="31.5" customHeight="1">
      <c r="B1322" s="166"/>
      <c r="C1322" s="167"/>
      <c r="D1322" s="167"/>
      <c r="E1322" s="168"/>
      <c r="F1322" s="300" t="s">
        <v>1970</v>
      </c>
      <c r="G1322" s="300"/>
      <c r="H1322" s="300"/>
      <c r="I1322" s="300"/>
      <c r="J1322" s="167"/>
      <c r="K1322" s="169">
        <v>65.175</v>
      </c>
      <c r="L1322" s="167"/>
      <c r="M1322" s="167"/>
      <c r="N1322" s="167"/>
      <c r="O1322" s="167"/>
      <c r="P1322" s="167"/>
      <c r="Q1322" s="167"/>
      <c r="R1322" s="170"/>
      <c r="T1322" s="171"/>
      <c r="U1322" s="167"/>
      <c r="V1322" s="167"/>
      <c r="W1322" s="167"/>
      <c r="X1322" s="167"/>
      <c r="Y1322" s="167"/>
      <c r="Z1322" s="167"/>
      <c r="AA1322" s="172"/>
      <c r="AT1322" s="173" t="s">
        <v>269</v>
      </c>
      <c r="AU1322" s="173" t="s">
        <v>90</v>
      </c>
      <c r="AV1322" s="165" t="s">
        <v>90</v>
      </c>
      <c r="AW1322" s="165" t="s">
        <v>32</v>
      </c>
      <c r="AX1322" s="165" t="s">
        <v>75</v>
      </c>
      <c r="AY1322" s="173" t="s">
        <v>148</v>
      </c>
    </row>
    <row r="1323" spans="2:51" s="165" customFormat="1" ht="22.5" customHeight="1">
      <c r="B1323" s="166"/>
      <c r="C1323" s="167"/>
      <c r="D1323" s="167"/>
      <c r="E1323" s="168"/>
      <c r="F1323" s="296" t="s">
        <v>1971</v>
      </c>
      <c r="G1323" s="296"/>
      <c r="H1323" s="296"/>
      <c r="I1323" s="296"/>
      <c r="J1323" s="167"/>
      <c r="K1323" s="169">
        <v>5.36</v>
      </c>
      <c r="L1323" s="167"/>
      <c r="M1323" s="167"/>
      <c r="N1323" s="167"/>
      <c r="O1323" s="167"/>
      <c r="P1323" s="167"/>
      <c r="Q1323" s="167"/>
      <c r="R1323" s="170"/>
      <c r="T1323" s="171"/>
      <c r="U1323" s="167"/>
      <c r="V1323" s="167"/>
      <c r="W1323" s="167"/>
      <c r="X1323" s="167"/>
      <c r="Y1323" s="167"/>
      <c r="Z1323" s="167"/>
      <c r="AA1323" s="172"/>
      <c r="AT1323" s="173" t="s">
        <v>269</v>
      </c>
      <c r="AU1323" s="173" t="s">
        <v>90</v>
      </c>
      <c r="AV1323" s="165" t="s">
        <v>90</v>
      </c>
      <c r="AW1323" s="165" t="s">
        <v>32</v>
      </c>
      <c r="AX1323" s="165" t="s">
        <v>75</v>
      </c>
      <c r="AY1323" s="173" t="s">
        <v>148</v>
      </c>
    </row>
    <row r="1324" spans="2:51" s="165" customFormat="1" ht="25.5" customHeight="1">
      <c r="B1324" s="166"/>
      <c r="C1324" s="167"/>
      <c r="D1324" s="167"/>
      <c r="E1324" s="168"/>
      <c r="F1324" s="296" t="s">
        <v>1972</v>
      </c>
      <c r="G1324" s="296"/>
      <c r="H1324" s="296"/>
      <c r="I1324" s="296"/>
      <c r="J1324" s="167"/>
      <c r="K1324" s="169">
        <v>20.128</v>
      </c>
      <c r="L1324" s="167"/>
      <c r="M1324" s="167"/>
      <c r="N1324" s="167"/>
      <c r="O1324" s="167"/>
      <c r="P1324" s="167"/>
      <c r="Q1324" s="167"/>
      <c r="R1324" s="170"/>
      <c r="T1324" s="171"/>
      <c r="U1324" s="167"/>
      <c r="V1324" s="167"/>
      <c r="W1324" s="167"/>
      <c r="X1324" s="167"/>
      <c r="Y1324" s="167"/>
      <c r="Z1324" s="167"/>
      <c r="AA1324" s="172"/>
      <c r="AT1324" s="173" t="s">
        <v>269</v>
      </c>
      <c r="AU1324" s="173" t="s">
        <v>90</v>
      </c>
      <c r="AV1324" s="165" t="s">
        <v>90</v>
      </c>
      <c r="AW1324" s="165" t="s">
        <v>32</v>
      </c>
      <c r="AX1324" s="165" t="s">
        <v>75</v>
      </c>
      <c r="AY1324" s="173" t="s">
        <v>148</v>
      </c>
    </row>
    <row r="1325" spans="2:51" s="165" customFormat="1" ht="22.5" customHeight="1">
      <c r="B1325" s="166"/>
      <c r="C1325" s="167"/>
      <c r="D1325" s="167"/>
      <c r="E1325" s="168"/>
      <c r="F1325" s="296" t="s">
        <v>1973</v>
      </c>
      <c r="G1325" s="296"/>
      <c r="H1325" s="296"/>
      <c r="I1325" s="296"/>
      <c r="J1325" s="167"/>
      <c r="K1325" s="169">
        <v>8.16</v>
      </c>
      <c r="L1325" s="167"/>
      <c r="M1325" s="167"/>
      <c r="N1325" s="167"/>
      <c r="O1325" s="167"/>
      <c r="P1325" s="167"/>
      <c r="Q1325" s="167"/>
      <c r="R1325" s="170"/>
      <c r="T1325" s="171"/>
      <c r="U1325" s="167"/>
      <c r="V1325" s="167"/>
      <c r="W1325" s="167"/>
      <c r="X1325" s="167"/>
      <c r="Y1325" s="167"/>
      <c r="Z1325" s="167"/>
      <c r="AA1325" s="172"/>
      <c r="AT1325" s="173" t="s">
        <v>269</v>
      </c>
      <c r="AU1325" s="173" t="s">
        <v>90</v>
      </c>
      <c r="AV1325" s="165" t="s">
        <v>90</v>
      </c>
      <c r="AW1325" s="165" t="s">
        <v>32</v>
      </c>
      <c r="AX1325" s="165" t="s">
        <v>75</v>
      </c>
      <c r="AY1325" s="173" t="s">
        <v>148</v>
      </c>
    </row>
    <row r="1326" spans="2:51" s="165" customFormat="1" ht="31.5" customHeight="1">
      <c r="B1326" s="166"/>
      <c r="C1326" s="167"/>
      <c r="D1326" s="167"/>
      <c r="E1326" s="168"/>
      <c r="F1326" s="296" t="s">
        <v>1974</v>
      </c>
      <c r="G1326" s="296"/>
      <c r="H1326" s="296"/>
      <c r="I1326" s="296"/>
      <c r="J1326" s="167"/>
      <c r="K1326" s="169">
        <v>400</v>
      </c>
      <c r="L1326" s="167"/>
      <c r="M1326" s="167"/>
      <c r="N1326" s="167"/>
      <c r="O1326" s="167"/>
      <c r="P1326" s="167"/>
      <c r="Q1326" s="167"/>
      <c r="R1326" s="170"/>
      <c r="T1326" s="171"/>
      <c r="U1326" s="167"/>
      <c r="V1326" s="167"/>
      <c r="W1326" s="167"/>
      <c r="X1326" s="167"/>
      <c r="Y1326" s="167"/>
      <c r="Z1326" s="167"/>
      <c r="AA1326" s="172"/>
      <c r="AT1326" s="173" t="s">
        <v>269</v>
      </c>
      <c r="AU1326" s="173" t="s">
        <v>90</v>
      </c>
      <c r="AV1326" s="165" t="s">
        <v>90</v>
      </c>
      <c r="AW1326" s="165" t="s">
        <v>32</v>
      </c>
      <c r="AX1326" s="165" t="s">
        <v>75</v>
      </c>
      <c r="AY1326" s="173" t="s">
        <v>148</v>
      </c>
    </row>
    <row r="1327" spans="2:51" s="183" customFormat="1" ht="22.5" customHeight="1">
      <c r="B1327" s="184"/>
      <c r="C1327" s="185"/>
      <c r="D1327" s="185"/>
      <c r="E1327" s="186"/>
      <c r="F1327" s="299" t="s">
        <v>281</v>
      </c>
      <c r="G1327" s="299"/>
      <c r="H1327" s="299"/>
      <c r="I1327" s="299"/>
      <c r="J1327" s="185"/>
      <c r="K1327" s="187">
        <v>498.823</v>
      </c>
      <c r="L1327" s="185"/>
      <c r="M1327" s="185"/>
      <c r="N1327" s="185"/>
      <c r="O1327" s="185"/>
      <c r="P1327" s="185"/>
      <c r="Q1327" s="185"/>
      <c r="R1327" s="188"/>
      <c r="T1327" s="189"/>
      <c r="U1327" s="185"/>
      <c r="V1327" s="185"/>
      <c r="W1327" s="185"/>
      <c r="X1327" s="185"/>
      <c r="Y1327" s="185"/>
      <c r="Z1327" s="185"/>
      <c r="AA1327" s="190"/>
      <c r="AT1327" s="191" t="s">
        <v>269</v>
      </c>
      <c r="AU1327" s="191" t="s">
        <v>90</v>
      </c>
      <c r="AV1327" s="183" t="s">
        <v>147</v>
      </c>
      <c r="AW1327" s="183" t="s">
        <v>32</v>
      </c>
      <c r="AX1327" s="183" t="s">
        <v>83</v>
      </c>
      <c r="AY1327" s="191" t="s">
        <v>148</v>
      </c>
    </row>
    <row r="1328" spans="2:65" s="23" customFormat="1" ht="31.5" customHeight="1">
      <c r="B1328" s="146"/>
      <c r="C1328" s="147" t="s">
        <v>1975</v>
      </c>
      <c r="D1328" s="147" t="s">
        <v>149</v>
      </c>
      <c r="E1328" s="148" t="s">
        <v>1976</v>
      </c>
      <c r="F1328" s="291" t="s">
        <v>1977</v>
      </c>
      <c r="G1328" s="291"/>
      <c r="H1328" s="291"/>
      <c r="I1328" s="291"/>
      <c r="J1328" s="149" t="s">
        <v>172</v>
      </c>
      <c r="K1328" s="150">
        <v>20.84</v>
      </c>
      <c r="L1328" s="292"/>
      <c r="M1328" s="292"/>
      <c r="N1328" s="292">
        <f>ROUND(L1328*K1328,2)</f>
        <v>0</v>
      </c>
      <c r="O1328" s="292"/>
      <c r="P1328" s="292"/>
      <c r="Q1328" s="292"/>
      <c r="R1328" s="151"/>
      <c r="T1328" s="152"/>
      <c r="U1328" s="34" t="s">
        <v>40</v>
      </c>
      <c r="V1328" s="153">
        <v>0.166</v>
      </c>
      <c r="W1328" s="153">
        <f>V1328*K1328</f>
        <v>3.4594400000000003</v>
      </c>
      <c r="X1328" s="153">
        <v>0.00014</v>
      </c>
      <c r="Y1328" s="153">
        <f>X1328*K1328</f>
        <v>0.0029176</v>
      </c>
      <c r="Z1328" s="153">
        <v>0</v>
      </c>
      <c r="AA1328" s="154">
        <f>Z1328*K1328</f>
        <v>0</v>
      </c>
      <c r="AR1328" s="9" t="s">
        <v>337</v>
      </c>
      <c r="AT1328" s="9" t="s">
        <v>149</v>
      </c>
      <c r="AU1328" s="9" t="s">
        <v>90</v>
      </c>
      <c r="AY1328" s="9" t="s">
        <v>148</v>
      </c>
      <c r="BE1328" s="155">
        <f>IF(U1328="základní",N1328,0)</f>
        <v>0</v>
      </c>
      <c r="BF1328" s="155">
        <f>IF(U1328="snížená",N1328,0)</f>
        <v>0</v>
      </c>
      <c r="BG1328" s="155">
        <f>IF(U1328="zákl. přenesená",N1328,0)</f>
        <v>0</v>
      </c>
      <c r="BH1328" s="155">
        <f>IF(U1328="sníž. přenesená",N1328,0)</f>
        <v>0</v>
      </c>
      <c r="BI1328" s="155">
        <f>IF(U1328="nulová",N1328,0)</f>
        <v>0</v>
      </c>
      <c r="BJ1328" s="9" t="s">
        <v>83</v>
      </c>
      <c r="BK1328" s="155">
        <f>ROUND(L1328*K1328,2)</f>
        <v>0</v>
      </c>
      <c r="BL1328" s="9" t="s">
        <v>337</v>
      </c>
      <c r="BM1328" s="9" t="s">
        <v>1978</v>
      </c>
    </row>
    <row r="1329" spans="2:65" s="23" customFormat="1" ht="36" customHeight="1">
      <c r="B1329" s="146"/>
      <c r="C1329" s="147" t="s">
        <v>1979</v>
      </c>
      <c r="D1329" s="147" t="s">
        <v>149</v>
      </c>
      <c r="E1329" s="148" t="s">
        <v>1980</v>
      </c>
      <c r="F1329" s="291" t="s">
        <v>1981</v>
      </c>
      <c r="G1329" s="291"/>
      <c r="H1329" s="291"/>
      <c r="I1329" s="291"/>
      <c r="J1329" s="149" t="s">
        <v>172</v>
      </c>
      <c r="K1329" s="150">
        <v>20.84</v>
      </c>
      <c r="L1329" s="292"/>
      <c r="M1329" s="292"/>
      <c r="N1329" s="292">
        <f>ROUND(L1329*K1329,2)</f>
        <v>0</v>
      </c>
      <c r="O1329" s="292"/>
      <c r="P1329" s="292"/>
      <c r="Q1329" s="292"/>
      <c r="R1329" s="151"/>
      <c r="T1329" s="152"/>
      <c r="U1329" s="34" t="s">
        <v>40</v>
      </c>
      <c r="V1329" s="153">
        <v>0.17200000000000001</v>
      </c>
      <c r="W1329" s="153">
        <f>V1329*K1329</f>
        <v>3.58448</v>
      </c>
      <c r="X1329" s="153">
        <v>0.00014</v>
      </c>
      <c r="Y1329" s="153">
        <f>X1329*K1329</f>
        <v>0.0029176</v>
      </c>
      <c r="Z1329" s="153">
        <v>0</v>
      </c>
      <c r="AA1329" s="154">
        <f>Z1329*K1329</f>
        <v>0</v>
      </c>
      <c r="AR1329" s="9" t="s">
        <v>147</v>
      </c>
      <c r="AT1329" s="9" t="s">
        <v>149</v>
      </c>
      <c r="AU1329" s="9" t="s">
        <v>90</v>
      </c>
      <c r="AY1329" s="9" t="s">
        <v>148</v>
      </c>
      <c r="BE1329" s="155">
        <f>IF(U1329="základní",N1329,0)</f>
        <v>0</v>
      </c>
      <c r="BF1329" s="155">
        <f>IF(U1329="snížená",N1329,0)</f>
        <v>0</v>
      </c>
      <c r="BG1329" s="155">
        <f>IF(U1329="zákl. přenesená",N1329,0)</f>
        <v>0</v>
      </c>
      <c r="BH1329" s="155">
        <f>IF(U1329="sníž. přenesená",N1329,0)</f>
        <v>0</v>
      </c>
      <c r="BI1329" s="155">
        <f>IF(U1329="nulová",N1329,0)</f>
        <v>0</v>
      </c>
      <c r="BJ1329" s="9" t="s">
        <v>83</v>
      </c>
      <c r="BK1329" s="155">
        <f>ROUND(L1329*K1329,2)</f>
        <v>0</v>
      </c>
      <c r="BL1329" s="9" t="s">
        <v>147</v>
      </c>
      <c r="BM1329" s="9" t="s">
        <v>1982</v>
      </c>
    </row>
    <row r="1330" spans="2:51" s="157" customFormat="1" ht="22.5" customHeight="1">
      <c r="B1330" s="158"/>
      <c r="C1330" s="159"/>
      <c r="D1330" s="159"/>
      <c r="E1330" s="160"/>
      <c r="F1330" s="295" t="s">
        <v>1983</v>
      </c>
      <c r="G1330" s="295"/>
      <c r="H1330" s="295"/>
      <c r="I1330" s="295"/>
      <c r="J1330" s="159"/>
      <c r="K1330" s="160"/>
      <c r="L1330" s="159"/>
      <c r="M1330" s="159"/>
      <c r="N1330" s="159"/>
      <c r="O1330" s="159"/>
      <c r="P1330" s="159"/>
      <c r="Q1330" s="159"/>
      <c r="R1330" s="161"/>
      <c r="T1330" s="162"/>
      <c r="U1330" s="159"/>
      <c r="V1330" s="159"/>
      <c r="W1330" s="159"/>
      <c r="X1330" s="159"/>
      <c r="Y1330" s="159"/>
      <c r="Z1330" s="159"/>
      <c r="AA1330" s="163"/>
      <c r="AT1330" s="164" t="s">
        <v>269</v>
      </c>
      <c r="AU1330" s="164" t="s">
        <v>90</v>
      </c>
      <c r="AV1330" s="157" t="s">
        <v>83</v>
      </c>
      <c r="AW1330" s="157" t="s">
        <v>32</v>
      </c>
      <c r="AX1330" s="157" t="s">
        <v>75</v>
      </c>
      <c r="AY1330" s="164" t="s">
        <v>148</v>
      </c>
    </row>
    <row r="1331" spans="2:51" s="165" customFormat="1" ht="22.5" customHeight="1">
      <c r="B1331" s="166"/>
      <c r="C1331" s="167"/>
      <c r="D1331" s="167"/>
      <c r="E1331" s="168"/>
      <c r="F1331" s="296" t="s">
        <v>1984</v>
      </c>
      <c r="G1331" s="296"/>
      <c r="H1331" s="296"/>
      <c r="I1331" s="296"/>
      <c r="J1331" s="167"/>
      <c r="K1331" s="169">
        <v>7.68</v>
      </c>
      <c r="L1331" s="167"/>
      <c r="M1331" s="167"/>
      <c r="N1331" s="167"/>
      <c r="O1331" s="167"/>
      <c r="P1331" s="167"/>
      <c r="Q1331" s="167"/>
      <c r="R1331" s="170"/>
      <c r="T1331" s="171"/>
      <c r="U1331" s="167"/>
      <c r="V1331" s="167"/>
      <c r="W1331" s="167"/>
      <c r="X1331" s="167"/>
      <c r="Y1331" s="167"/>
      <c r="Z1331" s="167"/>
      <c r="AA1331" s="172"/>
      <c r="AT1331" s="173" t="s">
        <v>269</v>
      </c>
      <c r="AU1331" s="173" t="s">
        <v>90</v>
      </c>
      <c r="AV1331" s="165" t="s">
        <v>90</v>
      </c>
      <c r="AW1331" s="165" t="s">
        <v>32</v>
      </c>
      <c r="AX1331" s="165" t="s">
        <v>75</v>
      </c>
      <c r="AY1331" s="173" t="s">
        <v>148</v>
      </c>
    </row>
    <row r="1332" spans="2:51" s="165" customFormat="1" ht="22.5" customHeight="1">
      <c r="B1332" s="166"/>
      <c r="C1332" s="167"/>
      <c r="D1332" s="167"/>
      <c r="E1332" s="168"/>
      <c r="F1332" s="296" t="s">
        <v>1985</v>
      </c>
      <c r="G1332" s="296"/>
      <c r="H1332" s="296"/>
      <c r="I1332" s="296"/>
      <c r="J1332" s="167"/>
      <c r="K1332" s="169">
        <v>13.16</v>
      </c>
      <c r="L1332" s="167"/>
      <c r="M1332" s="167"/>
      <c r="N1332" s="167"/>
      <c r="O1332" s="167"/>
      <c r="P1332" s="167"/>
      <c r="Q1332" s="167"/>
      <c r="R1332" s="170"/>
      <c r="T1332" s="171"/>
      <c r="U1332" s="167"/>
      <c r="V1332" s="167"/>
      <c r="W1332" s="167"/>
      <c r="X1332" s="167"/>
      <c r="Y1332" s="167"/>
      <c r="Z1332" s="167"/>
      <c r="AA1332" s="172"/>
      <c r="AT1332" s="173" t="s">
        <v>269</v>
      </c>
      <c r="AU1332" s="173" t="s">
        <v>90</v>
      </c>
      <c r="AV1332" s="165" t="s">
        <v>90</v>
      </c>
      <c r="AW1332" s="165" t="s">
        <v>32</v>
      </c>
      <c r="AX1332" s="165" t="s">
        <v>75</v>
      </c>
      <c r="AY1332" s="173" t="s">
        <v>148</v>
      </c>
    </row>
    <row r="1333" spans="2:51" s="183" customFormat="1" ht="22.5" customHeight="1">
      <c r="B1333" s="184"/>
      <c r="C1333" s="185"/>
      <c r="D1333" s="185"/>
      <c r="E1333" s="186"/>
      <c r="F1333" s="299" t="s">
        <v>281</v>
      </c>
      <c r="G1333" s="299"/>
      <c r="H1333" s="299"/>
      <c r="I1333" s="299"/>
      <c r="J1333" s="185"/>
      <c r="K1333" s="187">
        <v>20.84</v>
      </c>
      <c r="L1333" s="185"/>
      <c r="M1333" s="185"/>
      <c r="N1333" s="185"/>
      <c r="O1333" s="185"/>
      <c r="P1333" s="185"/>
      <c r="Q1333" s="185"/>
      <c r="R1333" s="188"/>
      <c r="T1333" s="189"/>
      <c r="U1333" s="185"/>
      <c r="V1333" s="185"/>
      <c r="W1333" s="185"/>
      <c r="X1333" s="185"/>
      <c r="Y1333" s="185"/>
      <c r="Z1333" s="185"/>
      <c r="AA1333" s="190"/>
      <c r="AT1333" s="191" t="s">
        <v>269</v>
      </c>
      <c r="AU1333" s="191" t="s">
        <v>90</v>
      </c>
      <c r="AV1333" s="183" t="s">
        <v>147</v>
      </c>
      <c r="AW1333" s="183" t="s">
        <v>32</v>
      </c>
      <c r="AX1333" s="183" t="s">
        <v>83</v>
      </c>
      <c r="AY1333" s="191" t="s">
        <v>148</v>
      </c>
    </row>
    <row r="1334" spans="2:63" s="134" customFormat="1" ht="29.25" customHeight="1">
      <c r="B1334" s="135"/>
      <c r="C1334" s="136"/>
      <c r="D1334" s="145" t="s">
        <v>247</v>
      </c>
      <c r="E1334" s="145"/>
      <c r="F1334" s="145"/>
      <c r="G1334" s="145"/>
      <c r="H1334" s="145"/>
      <c r="I1334" s="145"/>
      <c r="J1334" s="145"/>
      <c r="K1334" s="145"/>
      <c r="L1334" s="145"/>
      <c r="M1334" s="145"/>
      <c r="N1334" s="290">
        <f>BK1334</f>
        <v>0</v>
      </c>
      <c r="O1334" s="290"/>
      <c r="P1334" s="290"/>
      <c r="Q1334" s="290"/>
      <c r="R1334" s="138"/>
      <c r="T1334" s="139"/>
      <c r="U1334" s="136"/>
      <c r="V1334" s="136"/>
      <c r="W1334" s="140">
        <f>SUM(W1335:W1384)</f>
        <v>94.04599000000002</v>
      </c>
      <c r="X1334" s="136"/>
      <c r="Y1334" s="140">
        <f>SUM(Y1335:Y1384)</f>
        <v>0.40750103680000005</v>
      </c>
      <c r="Z1334" s="136"/>
      <c r="AA1334" s="141">
        <f>SUM(AA1335:AA1384)</f>
        <v>0.016841250000000002</v>
      </c>
      <c r="AR1334" s="142" t="s">
        <v>90</v>
      </c>
      <c r="AT1334" s="143" t="s">
        <v>74</v>
      </c>
      <c r="AU1334" s="143" t="s">
        <v>83</v>
      </c>
      <c r="AY1334" s="142" t="s">
        <v>148</v>
      </c>
      <c r="BK1334" s="144">
        <f>SUM(BK1335:BK1384)</f>
        <v>0</v>
      </c>
    </row>
    <row r="1335" spans="2:65" s="23" customFormat="1" ht="31.5" customHeight="1">
      <c r="B1335" s="146"/>
      <c r="C1335" s="147" t="s">
        <v>833</v>
      </c>
      <c r="D1335" s="147" t="s">
        <v>149</v>
      </c>
      <c r="E1335" s="148" t="s">
        <v>1986</v>
      </c>
      <c r="F1335" s="291" t="s">
        <v>1987</v>
      </c>
      <c r="G1335" s="291"/>
      <c r="H1335" s="291"/>
      <c r="I1335" s="291"/>
      <c r="J1335" s="149" t="s">
        <v>172</v>
      </c>
      <c r="K1335" s="150">
        <v>112.275</v>
      </c>
      <c r="L1335" s="292"/>
      <c r="M1335" s="292"/>
      <c r="N1335" s="292">
        <f>ROUND(L1335*K1335,2)</f>
        <v>0</v>
      </c>
      <c r="O1335" s="292"/>
      <c r="P1335" s="292"/>
      <c r="Q1335" s="292"/>
      <c r="R1335" s="151"/>
      <c r="T1335" s="152"/>
      <c r="U1335" s="34" t="s">
        <v>40</v>
      </c>
      <c r="V1335" s="153">
        <v>0.099</v>
      </c>
      <c r="W1335" s="153">
        <f>V1335*K1335</f>
        <v>11.115225</v>
      </c>
      <c r="X1335" s="153">
        <v>0</v>
      </c>
      <c r="Y1335" s="153">
        <f>X1335*K1335</f>
        <v>0</v>
      </c>
      <c r="Z1335" s="153">
        <v>0.00015000000000000001</v>
      </c>
      <c r="AA1335" s="154">
        <f>Z1335*K1335</f>
        <v>0.016841250000000002</v>
      </c>
      <c r="AR1335" s="9" t="s">
        <v>337</v>
      </c>
      <c r="AT1335" s="9" t="s">
        <v>149</v>
      </c>
      <c r="AU1335" s="9" t="s">
        <v>90</v>
      </c>
      <c r="AY1335" s="9" t="s">
        <v>148</v>
      </c>
      <c r="BE1335" s="155">
        <f>IF(U1335="základní",N1335,0)</f>
        <v>0</v>
      </c>
      <c r="BF1335" s="155">
        <f>IF(U1335="snížená",N1335,0)</f>
        <v>0</v>
      </c>
      <c r="BG1335" s="155">
        <f>IF(U1335="zákl. přenesená",N1335,0)</f>
        <v>0</v>
      </c>
      <c r="BH1335" s="155">
        <f>IF(U1335="sníž. přenesená",N1335,0)</f>
        <v>0</v>
      </c>
      <c r="BI1335" s="155">
        <f>IF(U1335="nulová",N1335,0)</f>
        <v>0</v>
      </c>
      <c r="BJ1335" s="9" t="s">
        <v>83</v>
      </c>
      <c r="BK1335" s="155">
        <f>ROUND(L1335*K1335,2)</f>
        <v>0</v>
      </c>
      <c r="BL1335" s="9" t="s">
        <v>337</v>
      </c>
      <c r="BM1335" s="9" t="s">
        <v>1988</v>
      </c>
    </row>
    <row r="1336" spans="2:51" s="157" customFormat="1" ht="22.5" customHeight="1">
      <c r="B1336" s="158"/>
      <c r="C1336" s="159"/>
      <c r="D1336" s="159"/>
      <c r="E1336" s="160"/>
      <c r="F1336" s="295" t="s">
        <v>329</v>
      </c>
      <c r="G1336" s="295"/>
      <c r="H1336" s="295"/>
      <c r="I1336" s="295"/>
      <c r="J1336" s="159"/>
      <c r="K1336" s="160"/>
      <c r="L1336" s="159"/>
      <c r="M1336" s="159"/>
      <c r="N1336" s="159"/>
      <c r="O1336" s="159"/>
      <c r="P1336" s="159"/>
      <c r="Q1336" s="159"/>
      <c r="R1336" s="161"/>
      <c r="T1336" s="162"/>
      <c r="U1336" s="159"/>
      <c r="V1336" s="159"/>
      <c r="W1336" s="159"/>
      <c r="X1336" s="159"/>
      <c r="Y1336" s="159"/>
      <c r="Z1336" s="159"/>
      <c r="AA1336" s="163"/>
      <c r="AT1336" s="164" t="s">
        <v>269</v>
      </c>
      <c r="AU1336" s="164" t="s">
        <v>90</v>
      </c>
      <c r="AV1336" s="157" t="s">
        <v>83</v>
      </c>
      <c r="AW1336" s="157" t="s">
        <v>32</v>
      </c>
      <c r="AX1336" s="157" t="s">
        <v>75</v>
      </c>
      <c r="AY1336" s="164" t="s">
        <v>148</v>
      </c>
    </row>
    <row r="1337" spans="2:51" s="165" customFormat="1" ht="22.5" customHeight="1">
      <c r="B1337" s="166"/>
      <c r="C1337" s="167"/>
      <c r="D1337" s="167"/>
      <c r="E1337" s="168"/>
      <c r="F1337" s="296" t="s">
        <v>1989</v>
      </c>
      <c r="G1337" s="296"/>
      <c r="H1337" s="296"/>
      <c r="I1337" s="296"/>
      <c r="J1337" s="167"/>
      <c r="K1337" s="169">
        <v>93.713</v>
      </c>
      <c r="L1337" s="167"/>
      <c r="M1337" s="167"/>
      <c r="N1337" s="167"/>
      <c r="O1337" s="167"/>
      <c r="P1337" s="167"/>
      <c r="Q1337" s="167"/>
      <c r="R1337" s="170"/>
      <c r="T1337" s="171"/>
      <c r="U1337" s="167"/>
      <c r="V1337" s="167"/>
      <c r="W1337" s="167"/>
      <c r="X1337" s="167"/>
      <c r="Y1337" s="167"/>
      <c r="Z1337" s="167"/>
      <c r="AA1337" s="172"/>
      <c r="AT1337" s="173" t="s">
        <v>269</v>
      </c>
      <c r="AU1337" s="173" t="s">
        <v>90</v>
      </c>
      <c r="AV1337" s="165" t="s">
        <v>90</v>
      </c>
      <c r="AW1337" s="165" t="s">
        <v>32</v>
      </c>
      <c r="AX1337" s="165" t="s">
        <v>75</v>
      </c>
      <c r="AY1337" s="173" t="s">
        <v>148</v>
      </c>
    </row>
    <row r="1338" spans="2:51" s="165" customFormat="1" ht="44.25" customHeight="1">
      <c r="B1338" s="166"/>
      <c r="C1338" s="167"/>
      <c r="D1338" s="167"/>
      <c r="E1338" s="168"/>
      <c r="F1338" s="296" t="s">
        <v>1990</v>
      </c>
      <c r="G1338" s="296"/>
      <c r="H1338" s="296"/>
      <c r="I1338" s="296"/>
      <c r="J1338" s="167"/>
      <c r="K1338" s="169">
        <v>-16.576</v>
      </c>
      <c r="L1338" s="167"/>
      <c r="M1338" s="167"/>
      <c r="N1338" s="167"/>
      <c r="O1338" s="167"/>
      <c r="P1338" s="167"/>
      <c r="Q1338" s="167"/>
      <c r="R1338" s="170"/>
      <c r="T1338" s="171"/>
      <c r="U1338" s="167"/>
      <c r="V1338" s="167"/>
      <c r="W1338" s="167"/>
      <c r="X1338" s="167"/>
      <c r="Y1338" s="167"/>
      <c r="Z1338" s="167"/>
      <c r="AA1338" s="172"/>
      <c r="AT1338" s="173" t="s">
        <v>269</v>
      </c>
      <c r="AU1338" s="173" t="s">
        <v>90</v>
      </c>
      <c r="AV1338" s="165" t="s">
        <v>90</v>
      </c>
      <c r="AW1338" s="165" t="s">
        <v>32</v>
      </c>
      <c r="AX1338" s="165" t="s">
        <v>75</v>
      </c>
      <c r="AY1338" s="173" t="s">
        <v>148</v>
      </c>
    </row>
    <row r="1339" spans="2:51" s="165" customFormat="1" ht="22.5" customHeight="1">
      <c r="B1339" s="166"/>
      <c r="C1339" s="167"/>
      <c r="D1339" s="167"/>
      <c r="E1339" s="168"/>
      <c r="F1339" s="296" t="s">
        <v>1991</v>
      </c>
      <c r="G1339" s="296"/>
      <c r="H1339" s="296"/>
      <c r="I1339" s="296"/>
      <c r="J1339" s="167"/>
      <c r="K1339" s="169">
        <v>16</v>
      </c>
      <c r="L1339" s="167"/>
      <c r="M1339" s="167"/>
      <c r="N1339" s="167"/>
      <c r="O1339" s="167"/>
      <c r="P1339" s="167"/>
      <c r="Q1339" s="167"/>
      <c r="R1339" s="170"/>
      <c r="T1339" s="171"/>
      <c r="U1339" s="167"/>
      <c r="V1339" s="167"/>
      <c r="W1339" s="167"/>
      <c r="X1339" s="167"/>
      <c r="Y1339" s="167"/>
      <c r="Z1339" s="167"/>
      <c r="AA1339" s="172"/>
      <c r="AT1339" s="173" t="s">
        <v>269</v>
      </c>
      <c r="AU1339" s="173" t="s">
        <v>90</v>
      </c>
      <c r="AV1339" s="165" t="s">
        <v>90</v>
      </c>
      <c r="AW1339" s="165" t="s">
        <v>32</v>
      </c>
      <c r="AX1339" s="165" t="s">
        <v>75</v>
      </c>
      <c r="AY1339" s="173" t="s">
        <v>148</v>
      </c>
    </row>
    <row r="1340" spans="2:51" s="165" customFormat="1" ht="22.5" customHeight="1">
      <c r="B1340" s="166"/>
      <c r="C1340" s="167"/>
      <c r="D1340" s="167"/>
      <c r="E1340" s="168"/>
      <c r="F1340" s="296" t="s">
        <v>1992</v>
      </c>
      <c r="G1340" s="296"/>
      <c r="H1340" s="296"/>
      <c r="I1340" s="296"/>
      <c r="J1340" s="167"/>
      <c r="K1340" s="169">
        <v>5.138</v>
      </c>
      <c r="L1340" s="167"/>
      <c r="M1340" s="167"/>
      <c r="N1340" s="167"/>
      <c r="O1340" s="167"/>
      <c r="P1340" s="167"/>
      <c r="Q1340" s="167"/>
      <c r="R1340" s="170"/>
      <c r="T1340" s="171"/>
      <c r="U1340" s="167"/>
      <c r="V1340" s="167"/>
      <c r="W1340" s="167"/>
      <c r="X1340" s="167"/>
      <c r="Y1340" s="167"/>
      <c r="Z1340" s="167"/>
      <c r="AA1340" s="172"/>
      <c r="AT1340" s="173" t="s">
        <v>269</v>
      </c>
      <c r="AU1340" s="173" t="s">
        <v>90</v>
      </c>
      <c r="AV1340" s="165" t="s">
        <v>90</v>
      </c>
      <c r="AW1340" s="165" t="s">
        <v>32</v>
      </c>
      <c r="AX1340" s="165" t="s">
        <v>75</v>
      </c>
      <c r="AY1340" s="173" t="s">
        <v>148</v>
      </c>
    </row>
    <row r="1341" spans="2:51" s="165" customFormat="1" ht="22.5" customHeight="1">
      <c r="B1341" s="166"/>
      <c r="C1341" s="167"/>
      <c r="D1341" s="167"/>
      <c r="E1341" s="168"/>
      <c r="F1341" s="296" t="s">
        <v>1993</v>
      </c>
      <c r="G1341" s="296"/>
      <c r="H1341" s="296"/>
      <c r="I1341" s="296"/>
      <c r="J1341" s="167"/>
      <c r="K1341" s="169">
        <v>14</v>
      </c>
      <c r="L1341" s="167"/>
      <c r="M1341" s="167"/>
      <c r="N1341" s="167"/>
      <c r="O1341" s="167"/>
      <c r="P1341" s="167"/>
      <c r="Q1341" s="167"/>
      <c r="R1341" s="170"/>
      <c r="T1341" s="171"/>
      <c r="U1341" s="167"/>
      <c r="V1341" s="167"/>
      <c r="W1341" s="167"/>
      <c r="X1341" s="167"/>
      <c r="Y1341" s="167"/>
      <c r="Z1341" s="167"/>
      <c r="AA1341" s="172"/>
      <c r="AT1341" s="173" t="s">
        <v>269</v>
      </c>
      <c r="AU1341" s="173" t="s">
        <v>90</v>
      </c>
      <c r="AV1341" s="165" t="s">
        <v>90</v>
      </c>
      <c r="AW1341" s="165" t="s">
        <v>32</v>
      </c>
      <c r="AX1341" s="165" t="s">
        <v>75</v>
      </c>
      <c r="AY1341" s="173" t="s">
        <v>148</v>
      </c>
    </row>
    <row r="1342" spans="2:51" s="183" customFormat="1" ht="22.5" customHeight="1">
      <c r="B1342" s="184"/>
      <c r="C1342" s="185"/>
      <c r="D1342" s="185"/>
      <c r="E1342" s="186"/>
      <c r="F1342" s="299" t="s">
        <v>281</v>
      </c>
      <c r="G1342" s="299"/>
      <c r="H1342" s="299"/>
      <c r="I1342" s="299"/>
      <c r="J1342" s="185"/>
      <c r="K1342" s="187">
        <v>112.275</v>
      </c>
      <c r="L1342" s="185"/>
      <c r="M1342" s="185"/>
      <c r="N1342" s="185"/>
      <c r="O1342" s="185"/>
      <c r="P1342" s="185"/>
      <c r="Q1342" s="185"/>
      <c r="R1342" s="188"/>
      <c r="T1342" s="189"/>
      <c r="U1342" s="185"/>
      <c r="V1342" s="185"/>
      <c r="W1342" s="185"/>
      <c r="X1342" s="185"/>
      <c r="Y1342" s="185"/>
      <c r="Z1342" s="185"/>
      <c r="AA1342" s="190"/>
      <c r="AT1342" s="191" t="s">
        <v>269</v>
      </c>
      <c r="AU1342" s="191" t="s">
        <v>90</v>
      </c>
      <c r="AV1342" s="183" t="s">
        <v>147</v>
      </c>
      <c r="AW1342" s="183" t="s">
        <v>32</v>
      </c>
      <c r="AX1342" s="183" t="s">
        <v>83</v>
      </c>
      <c r="AY1342" s="191" t="s">
        <v>148</v>
      </c>
    </row>
    <row r="1343" spans="2:65" s="23" customFormat="1" ht="35.25" customHeight="1">
      <c r="B1343" s="146"/>
      <c r="C1343" s="147" t="s">
        <v>1994</v>
      </c>
      <c r="D1343" s="147" t="s">
        <v>149</v>
      </c>
      <c r="E1343" s="148" t="s">
        <v>1995</v>
      </c>
      <c r="F1343" s="291" t="s">
        <v>1996</v>
      </c>
      <c r="G1343" s="291"/>
      <c r="H1343" s="291"/>
      <c r="I1343" s="291"/>
      <c r="J1343" s="149" t="s">
        <v>172</v>
      </c>
      <c r="K1343" s="150">
        <v>686.829</v>
      </c>
      <c r="L1343" s="292"/>
      <c r="M1343" s="292"/>
      <c r="N1343" s="292">
        <f>ROUND(L1343*K1343,2)</f>
        <v>0</v>
      </c>
      <c r="O1343" s="292"/>
      <c r="P1343" s="292"/>
      <c r="Q1343" s="292"/>
      <c r="R1343" s="151"/>
      <c r="T1343" s="152"/>
      <c r="U1343" s="34" t="s">
        <v>40</v>
      </c>
      <c r="V1343" s="153">
        <v>0.033</v>
      </c>
      <c r="W1343" s="153">
        <f>V1343*K1343</f>
        <v>22.665357</v>
      </c>
      <c r="X1343" s="153">
        <v>0.0002012</v>
      </c>
      <c r="Y1343" s="153">
        <f>X1343*K1343</f>
        <v>0.1381899948</v>
      </c>
      <c r="Z1343" s="153">
        <v>0</v>
      </c>
      <c r="AA1343" s="154">
        <f>Z1343*K1343</f>
        <v>0</v>
      </c>
      <c r="AR1343" s="9" t="s">
        <v>337</v>
      </c>
      <c r="AT1343" s="9" t="s">
        <v>149</v>
      </c>
      <c r="AU1343" s="9" t="s">
        <v>90</v>
      </c>
      <c r="AY1343" s="9" t="s">
        <v>148</v>
      </c>
      <c r="BE1343" s="155">
        <f>IF(U1343="základní",N1343,0)</f>
        <v>0</v>
      </c>
      <c r="BF1343" s="155">
        <f>IF(U1343="snížená",N1343,0)</f>
        <v>0</v>
      </c>
      <c r="BG1343" s="155">
        <f>IF(U1343="zákl. přenesená",N1343,0)</f>
        <v>0</v>
      </c>
      <c r="BH1343" s="155">
        <f>IF(U1343="sníž. přenesená",N1343,0)</f>
        <v>0</v>
      </c>
      <c r="BI1343" s="155">
        <f>IF(U1343="nulová",N1343,0)</f>
        <v>0</v>
      </c>
      <c r="BJ1343" s="9" t="s">
        <v>83</v>
      </c>
      <c r="BK1343" s="155">
        <f>ROUND(L1343*K1343,2)</f>
        <v>0</v>
      </c>
      <c r="BL1343" s="9" t="s">
        <v>337</v>
      </c>
      <c r="BM1343" s="9" t="s">
        <v>1997</v>
      </c>
    </row>
    <row r="1344" spans="2:51" s="165" customFormat="1" ht="22.5" customHeight="1">
      <c r="B1344" s="166"/>
      <c r="C1344" s="167"/>
      <c r="D1344" s="167"/>
      <c r="E1344" s="168"/>
      <c r="F1344" s="300" t="s">
        <v>1998</v>
      </c>
      <c r="G1344" s="300"/>
      <c r="H1344" s="300"/>
      <c r="I1344" s="300"/>
      <c r="J1344" s="167"/>
      <c r="K1344" s="169">
        <v>22.15</v>
      </c>
      <c r="L1344" s="167"/>
      <c r="M1344" s="167"/>
      <c r="N1344" s="167"/>
      <c r="O1344" s="167"/>
      <c r="P1344" s="167"/>
      <c r="Q1344" s="167"/>
      <c r="R1344" s="170"/>
      <c r="T1344" s="171"/>
      <c r="U1344" s="167"/>
      <c r="V1344" s="167"/>
      <c r="W1344" s="167"/>
      <c r="X1344" s="167"/>
      <c r="Y1344" s="167"/>
      <c r="Z1344" s="167"/>
      <c r="AA1344" s="172"/>
      <c r="AT1344" s="173" t="s">
        <v>269</v>
      </c>
      <c r="AU1344" s="173" t="s">
        <v>90</v>
      </c>
      <c r="AV1344" s="165" t="s">
        <v>90</v>
      </c>
      <c r="AW1344" s="165" t="s">
        <v>32</v>
      </c>
      <c r="AX1344" s="165" t="s">
        <v>75</v>
      </c>
      <c r="AY1344" s="173" t="s">
        <v>148</v>
      </c>
    </row>
    <row r="1345" spans="2:51" s="157" customFormat="1" ht="22.5" customHeight="1">
      <c r="B1345" s="158"/>
      <c r="C1345" s="159"/>
      <c r="D1345" s="159"/>
      <c r="E1345" s="160"/>
      <c r="F1345" s="298" t="s">
        <v>1999</v>
      </c>
      <c r="G1345" s="298"/>
      <c r="H1345" s="298"/>
      <c r="I1345" s="298"/>
      <c r="J1345" s="159"/>
      <c r="K1345" s="160"/>
      <c r="L1345" s="159"/>
      <c r="M1345" s="159"/>
      <c r="N1345" s="159"/>
      <c r="O1345" s="159"/>
      <c r="P1345" s="159"/>
      <c r="Q1345" s="159"/>
      <c r="R1345" s="161"/>
      <c r="T1345" s="162"/>
      <c r="U1345" s="159"/>
      <c r="V1345" s="159"/>
      <c r="W1345" s="159"/>
      <c r="X1345" s="159"/>
      <c r="Y1345" s="159"/>
      <c r="Z1345" s="159"/>
      <c r="AA1345" s="163"/>
      <c r="AT1345" s="164" t="s">
        <v>269</v>
      </c>
      <c r="AU1345" s="164" t="s">
        <v>90</v>
      </c>
      <c r="AV1345" s="157" t="s">
        <v>83</v>
      </c>
      <c r="AW1345" s="157" t="s">
        <v>32</v>
      </c>
      <c r="AX1345" s="157" t="s">
        <v>75</v>
      </c>
      <c r="AY1345" s="164" t="s">
        <v>148</v>
      </c>
    </row>
    <row r="1346" spans="2:51" s="165" customFormat="1" ht="22.5" customHeight="1">
      <c r="B1346" s="166"/>
      <c r="C1346" s="167"/>
      <c r="D1346" s="167"/>
      <c r="E1346" s="168"/>
      <c r="F1346" s="296" t="s">
        <v>1071</v>
      </c>
      <c r="G1346" s="296"/>
      <c r="H1346" s="296"/>
      <c r="I1346" s="296"/>
      <c r="J1346" s="167"/>
      <c r="K1346" s="169">
        <v>4.8</v>
      </c>
      <c r="L1346" s="167"/>
      <c r="M1346" s="167"/>
      <c r="N1346" s="167"/>
      <c r="O1346" s="167"/>
      <c r="P1346" s="167"/>
      <c r="Q1346" s="167"/>
      <c r="R1346" s="170"/>
      <c r="T1346" s="171"/>
      <c r="U1346" s="167"/>
      <c r="V1346" s="167"/>
      <c r="W1346" s="167"/>
      <c r="X1346" s="167"/>
      <c r="Y1346" s="167"/>
      <c r="Z1346" s="167"/>
      <c r="AA1346" s="172"/>
      <c r="AT1346" s="173" t="s">
        <v>269</v>
      </c>
      <c r="AU1346" s="173" t="s">
        <v>90</v>
      </c>
      <c r="AV1346" s="165" t="s">
        <v>90</v>
      </c>
      <c r="AW1346" s="165" t="s">
        <v>32</v>
      </c>
      <c r="AX1346" s="165" t="s">
        <v>75</v>
      </c>
      <c r="AY1346" s="173" t="s">
        <v>148</v>
      </c>
    </row>
    <row r="1347" spans="2:51" s="165" customFormat="1" ht="22.5" customHeight="1">
      <c r="B1347" s="166"/>
      <c r="C1347" s="167"/>
      <c r="D1347" s="167"/>
      <c r="E1347" s="168"/>
      <c r="F1347" s="296" t="s">
        <v>1072</v>
      </c>
      <c r="G1347" s="296"/>
      <c r="H1347" s="296"/>
      <c r="I1347" s="296"/>
      <c r="J1347" s="167"/>
      <c r="K1347" s="169">
        <v>5.4</v>
      </c>
      <c r="L1347" s="167"/>
      <c r="M1347" s="167"/>
      <c r="N1347" s="167"/>
      <c r="O1347" s="167"/>
      <c r="P1347" s="167"/>
      <c r="Q1347" s="167"/>
      <c r="R1347" s="170"/>
      <c r="T1347" s="171"/>
      <c r="U1347" s="167"/>
      <c r="V1347" s="167"/>
      <c r="W1347" s="167"/>
      <c r="X1347" s="167"/>
      <c r="Y1347" s="167"/>
      <c r="Z1347" s="167"/>
      <c r="AA1347" s="172"/>
      <c r="AT1347" s="173" t="s">
        <v>269</v>
      </c>
      <c r="AU1347" s="173" t="s">
        <v>90</v>
      </c>
      <c r="AV1347" s="165" t="s">
        <v>90</v>
      </c>
      <c r="AW1347" s="165" t="s">
        <v>32</v>
      </c>
      <c r="AX1347" s="165" t="s">
        <v>75</v>
      </c>
      <c r="AY1347" s="173" t="s">
        <v>148</v>
      </c>
    </row>
    <row r="1348" spans="2:51" s="165" customFormat="1" ht="22.5" customHeight="1">
      <c r="B1348" s="166"/>
      <c r="C1348" s="167"/>
      <c r="D1348" s="167"/>
      <c r="E1348" s="168"/>
      <c r="F1348" s="296" t="s">
        <v>1073</v>
      </c>
      <c r="G1348" s="296"/>
      <c r="H1348" s="296"/>
      <c r="I1348" s="296"/>
      <c r="J1348" s="167"/>
      <c r="K1348" s="169">
        <v>6.6</v>
      </c>
      <c r="L1348" s="167"/>
      <c r="M1348" s="167"/>
      <c r="N1348" s="167"/>
      <c r="O1348" s="167"/>
      <c r="P1348" s="167"/>
      <c r="Q1348" s="167"/>
      <c r="R1348" s="170"/>
      <c r="T1348" s="171"/>
      <c r="U1348" s="167"/>
      <c r="V1348" s="167"/>
      <c r="W1348" s="167"/>
      <c r="X1348" s="167"/>
      <c r="Y1348" s="167"/>
      <c r="Z1348" s="167"/>
      <c r="AA1348" s="172"/>
      <c r="AT1348" s="173" t="s">
        <v>269</v>
      </c>
      <c r="AU1348" s="173" t="s">
        <v>90</v>
      </c>
      <c r="AV1348" s="165" t="s">
        <v>90</v>
      </c>
      <c r="AW1348" s="165" t="s">
        <v>32</v>
      </c>
      <c r="AX1348" s="165" t="s">
        <v>75</v>
      </c>
      <c r="AY1348" s="173" t="s">
        <v>148</v>
      </c>
    </row>
    <row r="1349" spans="2:51" s="165" customFormat="1" ht="22.5" customHeight="1">
      <c r="B1349" s="166"/>
      <c r="C1349" s="167"/>
      <c r="D1349" s="167"/>
      <c r="E1349" s="168"/>
      <c r="F1349" s="296" t="s">
        <v>1074</v>
      </c>
      <c r="G1349" s="296"/>
      <c r="H1349" s="296"/>
      <c r="I1349" s="296"/>
      <c r="J1349" s="167"/>
      <c r="K1349" s="169">
        <v>9</v>
      </c>
      <c r="L1349" s="167"/>
      <c r="M1349" s="167"/>
      <c r="N1349" s="167"/>
      <c r="O1349" s="167"/>
      <c r="P1349" s="167"/>
      <c r="Q1349" s="167"/>
      <c r="R1349" s="170"/>
      <c r="T1349" s="171"/>
      <c r="U1349" s="167"/>
      <c r="V1349" s="167"/>
      <c r="W1349" s="167"/>
      <c r="X1349" s="167"/>
      <c r="Y1349" s="167"/>
      <c r="Z1349" s="167"/>
      <c r="AA1349" s="172"/>
      <c r="AT1349" s="173" t="s">
        <v>269</v>
      </c>
      <c r="AU1349" s="173" t="s">
        <v>90</v>
      </c>
      <c r="AV1349" s="165" t="s">
        <v>90</v>
      </c>
      <c r="AW1349" s="165" t="s">
        <v>32</v>
      </c>
      <c r="AX1349" s="165" t="s">
        <v>75</v>
      </c>
      <c r="AY1349" s="173" t="s">
        <v>148</v>
      </c>
    </row>
    <row r="1350" spans="2:51" s="165" customFormat="1" ht="22.5" customHeight="1">
      <c r="B1350" s="166"/>
      <c r="C1350" s="167"/>
      <c r="D1350" s="167"/>
      <c r="E1350" s="168"/>
      <c r="F1350" s="296" t="s">
        <v>1075</v>
      </c>
      <c r="G1350" s="296"/>
      <c r="H1350" s="296"/>
      <c r="I1350" s="296"/>
      <c r="J1350" s="167"/>
      <c r="K1350" s="169">
        <v>8.4</v>
      </c>
      <c r="L1350" s="167"/>
      <c r="M1350" s="167"/>
      <c r="N1350" s="167"/>
      <c r="O1350" s="167"/>
      <c r="P1350" s="167"/>
      <c r="Q1350" s="167"/>
      <c r="R1350" s="170"/>
      <c r="T1350" s="171"/>
      <c r="U1350" s="167"/>
      <c r="V1350" s="167"/>
      <c r="W1350" s="167"/>
      <c r="X1350" s="167"/>
      <c r="Y1350" s="167"/>
      <c r="Z1350" s="167"/>
      <c r="AA1350" s="172"/>
      <c r="AT1350" s="173" t="s">
        <v>269</v>
      </c>
      <c r="AU1350" s="173" t="s">
        <v>90</v>
      </c>
      <c r="AV1350" s="165" t="s">
        <v>90</v>
      </c>
      <c r="AW1350" s="165" t="s">
        <v>32</v>
      </c>
      <c r="AX1350" s="165" t="s">
        <v>75</v>
      </c>
      <c r="AY1350" s="173" t="s">
        <v>148</v>
      </c>
    </row>
    <row r="1351" spans="2:51" s="165" customFormat="1" ht="22.5" customHeight="1">
      <c r="B1351" s="166"/>
      <c r="C1351" s="167"/>
      <c r="D1351" s="167"/>
      <c r="E1351" s="168"/>
      <c r="F1351" s="296" t="s">
        <v>1076</v>
      </c>
      <c r="G1351" s="296"/>
      <c r="H1351" s="296"/>
      <c r="I1351" s="296"/>
      <c r="J1351" s="167"/>
      <c r="K1351" s="169">
        <v>2.3</v>
      </c>
      <c r="L1351" s="167"/>
      <c r="M1351" s="167"/>
      <c r="N1351" s="167"/>
      <c r="O1351" s="167"/>
      <c r="P1351" s="167"/>
      <c r="Q1351" s="167"/>
      <c r="R1351" s="170"/>
      <c r="T1351" s="171"/>
      <c r="U1351" s="167"/>
      <c r="V1351" s="167"/>
      <c r="W1351" s="167"/>
      <c r="X1351" s="167"/>
      <c r="Y1351" s="167"/>
      <c r="Z1351" s="167"/>
      <c r="AA1351" s="172"/>
      <c r="AT1351" s="173" t="s">
        <v>269</v>
      </c>
      <c r="AU1351" s="173" t="s">
        <v>90</v>
      </c>
      <c r="AV1351" s="165" t="s">
        <v>90</v>
      </c>
      <c r="AW1351" s="165" t="s">
        <v>32</v>
      </c>
      <c r="AX1351" s="165" t="s">
        <v>75</v>
      </c>
      <c r="AY1351" s="173" t="s">
        <v>148</v>
      </c>
    </row>
    <row r="1352" spans="2:51" s="165" customFormat="1" ht="22.5" customHeight="1">
      <c r="B1352" s="166"/>
      <c r="C1352" s="167"/>
      <c r="D1352" s="167"/>
      <c r="E1352" s="168"/>
      <c r="F1352" s="296" t="s">
        <v>1077</v>
      </c>
      <c r="G1352" s="296"/>
      <c r="H1352" s="296"/>
      <c r="I1352" s="296"/>
      <c r="J1352" s="167"/>
      <c r="K1352" s="169">
        <v>6.4</v>
      </c>
      <c r="L1352" s="167"/>
      <c r="M1352" s="167"/>
      <c r="N1352" s="167"/>
      <c r="O1352" s="167"/>
      <c r="P1352" s="167"/>
      <c r="Q1352" s="167"/>
      <c r="R1352" s="170"/>
      <c r="T1352" s="171"/>
      <c r="U1352" s="167"/>
      <c r="V1352" s="167"/>
      <c r="W1352" s="167"/>
      <c r="X1352" s="167"/>
      <c r="Y1352" s="167"/>
      <c r="Z1352" s="167"/>
      <c r="AA1352" s="172"/>
      <c r="AT1352" s="173" t="s">
        <v>269</v>
      </c>
      <c r="AU1352" s="173" t="s">
        <v>90</v>
      </c>
      <c r="AV1352" s="165" t="s">
        <v>90</v>
      </c>
      <c r="AW1352" s="165" t="s">
        <v>32</v>
      </c>
      <c r="AX1352" s="165" t="s">
        <v>75</v>
      </c>
      <c r="AY1352" s="173" t="s">
        <v>148</v>
      </c>
    </row>
    <row r="1353" spans="2:51" s="165" customFormat="1" ht="22.5" customHeight="1">
      <c r="B1353" s="166"/>
      <c r="C1353" s="167"/>
      <c r="D1353" s="167"/>
      <c r="E1353" s="168"/>
      <c r="F1353" s="296" t="s">
        <v>985</v>
      </c>
      <c r="G1353" s="296"/>
      <c r="H1353" s="296"/>
      <c r="I1353" s="296"/>
      <c r="J1353" s="167"/>
      <c r="K1353" s="169">
        <v>6.3</v>
      </c>
      <c r="L1353" s="167"/>
      <c r="M1353" s="167"/>
      <c r="N1353" s="167"/>
      <c r="O1353" s="167"/>
      <c r="P1353" s="167"/>
      <c r="Q1353" s="167"/>
      <c r="R1353" s="170"/>
      <c r="T1353" s="171"/>
      <c r="U1353" s="167"/>
      <c r="V1353" s="167"/>
      <c r="W1353" s="167"/>
      <c r="X1353" s="167"/>
      <c r="Y1353" s="167"/>
      <c r="Z1353" s="167"/>
      <c r="AA1353" s="172"/>
      <c r="AT1353" s="173" t="s">
        <v>269</v>
      </c>
      <c r="AU1353" s="173" t="s">
        <v>90</v>
      </c>
      <c r="AV1353" s="165" t="s">
        <v>90</v>
      </c>
      <c r="AW1353" s="165" t="s">
        <v>32</v>
      </c>
      <c r="AX1353" s="165" t="s">
        <v>75</v>
      </c>
      <c r="AY1353" s="173" t="s">
        <v>148</v>
      </c>
    </row>
    <row r="1354" spans="2:51" s="165" customFormat="1" ht="22.5" customHeight="1">
      <c r="B1354" s="166"/>
      <c r="C1354" s="167"/>
      <c r="D1354" s="167"/>
      <c r="E1354" s="168"/>
      <c r="F1354" s="296" t="s">
        <v>986</v>
      </c>
      <c r="G1354" s="296"/>
      <c r="H1354" s="296"/>
      <c r="I1354" s="296"/>
      <c r="J1354" s="167"/>
      <c r="K1354" s="169">
        <v>2.8</v>
      </c>
      <c r="L1354" s="167"/>
      <c r="M1354" s="167"/>
      <c r="N1354" s="167"/>
      <c r="O1354" s="167"/>
      <c r="P1354" s="167"/>
      <c r="Q1354" s="167"/>
      <c r="R1354" s="170"/>
      <c r="T1354" s="171"/>
      <c r="U1354" s="167"/>
      <c r="V1354" s="167"/>
      <c r="W1354" s="167"/>
      <c r="X1354" s="167"/>
      <c r="Y1354" s="167"/>
      <c r="Z1354" s="167"/>
      <c r="AA1354" s="172"/>
      <c r="AT1354" s="173" t="s">
        <v>269</v>
      </c>
      <c r="AU1354" s="173" t="s">
        <v>90</v>
      </c>
      <c r="AV1354" s="165" t="s">
        <v>90</v>
      </c>
      <c r="AW1354" s="165" t="s">
        <v>32</v>
      </c>
      <c r="AX1354" s="165" t="s">
        <v>75</v>
      </c>
      <c r="AY1354" s="173" t="s">
        <v>148</v>
      </c>
    </row>
    <row r="1355" spans="2:51" s="165" customFormat="1" ht="22.5" customHeight="1">
      <c r="B1355" s="166"/>
      <c r="C1355" s="167"/>
      <c r="D1355" s="167"/>
      <c r="E1355" s="168"/>
      <c r="F1355" s="296" t="s">
        <v>987</v>
      </c>
      <c r="G1355" s="296"/>
      <c r="H1355" s="296"/>
      <c r="I1355" s="296"/>
      <c r="J1355" s="167"/>
      <c r="K1355" s="169">
        <v>1.3</v>
      </c>
      <c r="L1355" s="167"/>
      <c r="M1355" s="167"/>
      <c r="N1355" s="167"/>
      <c r="O1355" s="167"/>
      <c r="P1355" s="167"/>
      <c r="Q1355" s="167"/>
      <c r="R1355" s="170"/>
      <c r="T1355" s="171"/>
      <c r="U1355" s="167"/>
      <c r="V1355" s="167"/>
      <c r="W1355" s="167"/>
      <c r="X1355" s="167"/>
      <c r="Y1355" s="167"/>
      <c r="Z1355" s="167"/>
      <c r="AA1355" s="172"/>
      <c r="AT1355" s="173" t="s">
        <v>269</v>
      </c>
      <c r="AU1355" s="173" t="s">
        <v>90</v>
      </c>
      <c r="AV1355" s="165" t="s">
        <v>90</v>
      </c>
      <c r="AW1355" s="165" t="s">
        <v>32</v>
      </c>
      <c r="AX1355" s="165" t="s">
        <v>75</v>
      </c>
      <c r="AY1355" s="173" t="s">
        <v>148</v>
      </c>
    </row>
    <row r="1356" spans="2:51" s="165" customFormat="1" ht="22.5" customHeight="1">
      <c r="B1356" s="166"/>
      <c r="C1356" s="167"/>
      <c r="D1356" s="167"/>
      <c r="E1356" s="168"/>
      <c r="F1356" s="296" t="s">
        <v>2000</v>
      </c>
      <c r="G1356" s="296"/>
      <c r="H1356" s="296"/>
      <c r="I1356" s="296"/>
      <c r="J1356" s="167"/>
      <c r="K1356" s="169">
        <v>20</v>
      </c>
      <c r="L1356" s="167"/>
      <c r="M1356" s="167"/>
      <c r="N1356" s="167"/>
      <c r="O1356" s="167"/>
      <c r="P1356" s="167"/>
      <c r="Q1356" s="167"/>
      <c r="R1356" s="170"/>
      <c r="T1356" s="171"/>
      <c r="U1356" s="167"/>
      <c r="V1356" s="167"/>
      <c r="W1356" s="167"/>
      <c r="X1356" s="167"/>
      <c r="Y1356" s="167"/>
      <c r="Z1356" s="167"/>
      <c r="AA1356" s="172"/>
      <c r="AT1356" s="173" t="s">
        <v>269</v>
      </c>
      <c r="AU1356" s="173" t="s">
        <v>90</v>
      </c>
      <c r="AV1356" s="165" t="s">
        <v>90</v>
      </c>
      <c r="AW1356" s="165" t="s">
        <v>32</v>
      </c>
      <c r="AX1356" s="165" t="s">
        <v>75</v>
      </c>
      <c r="AY1356" s="173" t="s">
        <v>148</v>
      </c>
    </row>
    <row r="1357" spans="2:51" s="165" customFormat="1" ht="22.5" customHeight="1">
      <c r="B1357" s="166"/>
      <c r="C1357" s="167"/>
      <c r="D1357" s="167"/>
      <c r="E1357" s="168"/>
      <c r="F1357" s="296" t="s">
        <v>2001</v>
      </c>
      <c r="G1357" s="296"/>
      <c r="H1357" s="296"/>
      <c r="I1357" s="296"/>
      <c r="J1357" s="167"/>
      <c r="K1357" s="169">
        <v>11.5</v>
      </c>
      <c r="L1357" s="167"/>
      <c r="M1357" s="167"/>
      <c r="N1357" s="167"/>
      <c r="O1357" s="167"/>
      <c r="P1357" s="167"/>
      <c r="Q1357" s="167"/>
      <c r="R1357" s="170"/>
      <c r="T1357" s="171"/>
      <c r="U1357" s="167"/>
      <c r="V1357" s="167"/>
      <c r="W1357" s="167"/>
      <c r="X1357" s="167"/>
      <c r="Y1357" s="167"/>
      <c r="Z1357" s="167"/>
      <c r="AA1357" s="172"/>
      <c r="AT1357" s="173" t="s">
        <v>269</v>
      </c>
      <c r="AU1357" s="173" t="s">
        <v>90</v>
      </c>
      <c r="AV1357" s="165" t="s">
        <v>90</v>
      </c>
      <c r="AW1357" s="165" t="s">
        <v>32</v>
      </c>
      <c r="AX1357" s="165" t="s">
        <v>75</v>
      </c>
      <c r="AY1357" s="173" t="s">
        <v>148</v>
      </c>
    </row>
    <row r="1358" spans="2:51" s="165" customFormat="1" ht="22.5" customHeight="1">
      <c r="B1358" s="166"/>
      <c r="C1358" s="167"/>
      <c r="D1358" s="167"/>
      <c r="E1358" s="168"/>
      <c r="F1358" s="296" t="s">
        <v>2002</v>
      </c>
      <c r="G1358" s="296"/>
      <c r="H1358" s="296"/>
      <c r="I1358" s="296"/>
      <c r="J1358" s="167"/>
      <c r="K1358" s="169">
        <v>71.5</v>
      </c>
      <c r="L1358" s="167"/>
      <c r="M1358" s="167"/>
      <c r="N1358" s="167"/>
      <c r="O1358" s="167"/>
      <c r="P1358" s="167"/>
      <c r="Q1358" s="167"/>
      <c r="R1358" s="170"/>
      <c r="T1358" s="171"/>
      <c r="U1358" s="167"/>
      <c r="V1358" s="167"/>
      <c r="W1358" s="167"/>
      <c r="X1358" s="167"/>
      <c r="Y1358" s="167"/>
      <c r="Z1358" s="167"/>
      <c r="AA1358" s="172"/>
      <c r="AT1358" s="173" t="s">
        <v>269</v>
      </c>
      <c r="AU1358" s="173" t="s">
        <v>90</v>
      </c>
      <c r="AV1358" s="165" t="s">
        <v>90</v>
      </c>
      <c r="AW1358" s="165" t="s">
        <v>32</v>
      </c>
      <c r="AX1358" s="165" t="s">
        <v>75</v>
      </c>
      <c r="AY1358" s="173" t="s">
        <v>148</v>
      </c>
    </row>
    <row r="1359" spans="2:51" s="165" customFormat="1" ht="22.5" customHeight="1">
      <c r="B1359" s="166"/>
      <c r="C1359" s="167"/>
      <c r="D1359" s="167"/>
      <c r="E1359" s="168"/>
      <c r="F1359" s="296" t="s">
        <v>2003</v>
      </c>
      <c r="G1359" s="296"/>
      <c r="H1359" s="296"/>
      <c r="I1359" s="296"/>
      <c r="J1359" s="167"/>
      <c r="K1359" s="169">
        <v>332.11</v>
      </c>
      <c r="L1359" s="167"/>
      <c r="M1359" s="167"/>
      <c r="N1359" s="167"/>
      <c r="O1359" s="167"/>
      <c r="P1359" s="167"/>
      <c r="Q1359" s="167"/>
      <c r="R1359" s="170"/>
      <c r="T1359" s="171"/>
      <c r="U1359" s="167"/>
      <c r="V1359" s="167"/>
      <c r="W1359" s="167"/>
      <c r="X1359" s="167"/>
      <c r="Y1359" s="167"/>
      <c r="Z1359" s="167"/>
      <c r="AA1359" s="172"/>
      <c r="AT1359" s="173" t="s">
        <v>269</v>
      </c>
      <c r="AU1359" s="173" t="s">
        <v>90</v>
      </c>
      <c r="AV1359" s="165" t="s">
        <v>90</v>
      </c>
      <c r="AW1359" s="165" t="s">
        <v>32</v>
      </c>
      <c r="AX1359" s="165" t="s">
        <v>75</v>
      </c>
      <c r="AY1359" s="173" t="s">
        <v>148</v>
      </c>
    </row>
    <row r="1360" spans="2:51" s="165" customFormat="1" ht="22.5" customHeight="1">
      <c r="B1360" s="166"/>
      <c r="C1360" s="167"/>
      <c r="D1360" s="167"/>
      <c r="E1360" s="168"/>
      <c r="F1360" s="296" t="s">
        <v>2004</v>
      </c>
      <c r="G1360" s="296"/>
      <c r="H1360" s="296"/>
      <c r="I1360" s="296"/>
      <c r="J1360" s="167"/>
      <c r="K1360" s="169">
        <v>176.269</v>
      </c>
      <c r="L1360" s="167"/>
      <c r="M1360" s="167"/>
      <c r="N1360" s="167"/>
      <c r="O1360" s="167"/>
      <c r="P1360" s="167"/>
      <c r="Q1360" s="167"/>
      <c r="R1360" s="170"/>
      <c r="T1360" s="171"/>
      <c r="U1360" s="167"/>
      <c r="V1360" s="167"/>
      <c r="W1360" s="167"/>
      <c r="X1360" s="167"/>
      <c r="Y1360" s="167"/>
      <c r="Z1360" s="167"/>
      <c r="AA1360" s="172"/>
      <c r="AT1360" s="173" t="s">
        <v>269</v>
      </c>
      <c r="AU1360" s="173" t="s">
        <v>90</v>
      </c>
      <c r="AV1360" s="165" t="s">
        <v>90</v>
      </c>
      <c r="AW1360" s="165" t="s">
        <v>32</v>
      </c>
      <c r="AX1360" s="165" t="s">
        <v>75</v>
      </c>
      <c r="AY1360" s="173" t="s">
        <v>148</v>
      </c>
    </row>
    <row r="1361" spans="2:51" s="183" customFormat="1" ht="22.5" customHeight="1">
      <c r="B1361" s="184"/>
      <c r="C1361" s="185"/>
      <c r="D1361" s="185"/>
      <c r="E1361" s="186"/>
      <c r="F1361" s="299" t="s">
        <v>281</v>
      </c>
      <c r="G1361" s="299"/>
      <c r="H1361" s="299"/>
      <c r="I1361" s="299"/>
      <c r="J1361" s="185"/>
      <c r="K1361" s="187">
        <v>686.829</v>
      </c>
      <c r="L1361" s="185"/>
      <c r="M1361" s="185"/>
      <c r="N1361" s="185"/>
      <c r="O1361" s="185"/>
      <c r="P1361" s="185"/>
      <c r="Q1361" s="185"/>
      <c r="R1361" s="188"/>
      <c r="T1361" s="189"/>
      <c r="U1361" s="185"/>
      <c r="V1361" s="185"/>
      <c r="W1361" s="185"/>
      <c r="X1361" s="185"/>
      <c r="Y1361" s="185"/>
      <c r="Z1361" s="185"/>
      <c r="AA1361" s="190"/>
      <c r="AT1361" s="191" t="s">
        <v>269</v>
      </c>
      <c r="AU1361" s="191" t="s">
        <v>90</v>
      </c>
      <c r="AV1361" s="183" t="s">
        <v>147</v>
      </c>
      <c r="AW1361" s="183" t="s">
        <v>32</v>
      </c>
      <c r="AX1361" s="183" t="s">
        <v>83</v>
      </c>
      <c r="AY1361" s="191" t="s">
        <v>148</v>
      </c>
    </row>
    <row r="1362" spans="2:65" s="23" customFormat="1" ht="39.75" customHeight="1">
      <c r="B1362" s="146"/>
      <c r="C1362" s="147" t="s">
        <v>2005</v>
      </c>
      <c r="D1362" s="147" t="s">
        <v>149</v>
      </c>
      <c r="E1362" s="148" t="s">
        <v>2006</v>
      </c>
      <c r="F1362" s="291" t="s">
        <v>2007</v>
      </c>
      <c r="G1362" s="291"/>
      <c r="H1362" s="291"/>
      <c r="I1362" s="291"/>
      <c r="J1362" s="149" t="s">
        <v>172</v>
      </c>
      <c r="K1362" s="150">
        <v>941.647</v>
      </c>
      <c r="L1362" s="292"/>
      <c r="M1362" s="292"/>
      <c r="N1362" s="292">
        <f>ROUND(L1362*K1362,2)</f>
        <v>0</v>
      </c>
      <c r="O1362" s="292"/>
      <c r="P1362" s="292"/>
      <c r="Q1362" s="292"/>
      <c r="R1362" s="151"/>
      <c r="T1362" s="152"/>
      <c r="U1362" s="34" t="s">
        <v>40</v>
      </c>
      <c r="V1362" s="153">
        <v>0.064</v>
      </c>
      <c r="W1362" s="153">
        <f>V1362*K1362</f>
        <v>60.26540800000001</v>
      </c>
      <c r="X1362" s="153">
        <v>0.00028600000000000007</v>
      </c>
      <c r="Y1362" s="153">
        <f>X1362*K1362</f>
        <v>0.26931104200000006</v>
      </c>
      <c r="Z1362" s="153">
        <v>0</v>
      </c>
      <c r="AA1362" s="154">
        <f>Z1362*K1362</f>
        <v>0</v>
      </c>
      <c r="AR1362" s="9" t="s">
        <v>337</v>
      </c>
      <c r="AT1362" s="9" t="s">
        <v>149</v>
      </c>
      <c r="AU1362" s="9" t="s">
        <v>90</v>
      </c>
      <c r="AY1362" s="9" t="s">
        <v>148</v>
      </c>
      <c r="BE1362" s="155">
        <f>IF(U1362="základní",N1362,0)</f>
        <v>0</v>
      </c>
      <c r="BF1362" s="155">
        <f>IF(U1362="snížená",N1362,0)</f>
        <v>0</v>
      </c>
      <c r="BG1362" s="155">
        <f>IF(U1362="zákl. přenesená",N1362,0)</f>
        <v>0</v>
      </c>
      <c r="BH1362" s="155">
        <f>IF(U1362="sníž. přenesená",N1362,0)</f>
        <v>0</v>
      </c>
      <c r="BI1362" s="155">
        <f>IF(U1362="nulová",N1362,0)</f>
        <v>0</v>
      </c>
      <c r="BJ1362" s="9" t="s">
        <v>83</v>
      </c>
      <c r="BK1362" s="155">
        <f>ROUND(L1362*K1362,2)</f>
        <v>0</v>
      </c>
      <c r="BL1362" s="9" t="s">
        <v>337</v>
      </c>
      <c r="BM1362" s="9" t="s">
        <v>2008</v>
      </c>
    </row>
    <row r="1363" spans="2:51" s="165" customFormat="1" ht="22.5" customHeight="1">
      <c r="B1363" s="166"/>
      <c r="C1363" s="167"/>
      <c r="D1363" s="167"/>
      <c r="E1363" s="168"/>
      <c r="F1363" s="300" t="s">
        <v>1998</v>
      </c>
      <c r="G1363" s="300"/>
      <c r="H1363" s="300"/>
      <c r="I1363" s="300"/>
      <c r="J1363" s="167"/>
      <c r="K1363" s="169">
        <v>22.15</v>
      </c>
      <c r="L1363" s="167"/>
      <c r="M1363" s="167"/>
      <c r="N1363" s="167"/>
      <c r="O1363" s="167"/>
      <c r="P1363" s="167"/>
      <c r="Q1363" s="167"/>
      <c r="R1363" s="170"/>
      <c r="T1363" s="171"/>
      <c r="U1363" s="167"/>
      <c r="V1363" s="167"/>
      <c r="W1363" s="167"/>
      <c r="X1363" s="167"/>
      <c r="Y1363" s="167"/>
      <c r="Z1363" s="167"/>
      <c r="AA1363" s="172"/>
      <c r="AT1363" s="173" t="s">
        <v>269</v>
      </c>
      <c r="AU1363" s="173" t="s">
        <v>90</v>
      </c>
      <c r="AV1363" s="165" t="s">
        <v>90</v>
      </c>
      <c r="AW1363" s="165" t="s">
        <v>32</v>
      </c>
      <c r="AX1363" s="165" t="s">
        <v>75</v>
      </c>
      <c r="AY1363" s="173" t="s">
        <v>148</v>
      </c>
    </row>
    <row r="1364" spans="2:51" s="157" customFormat="1" ht="22.5" customHeight="1">
      <c r="B1364" s="158"/>
      <c r="C1364" s="159"/>
      <c r="D1364" s="159"/>
      <c r="E1364" s="160"/>
      <c r="F1364" s="298" t="s">
        <v>1999</v>
      </c>
      <c r="G1364" s="298"/>
      <c r="H1364" s="298"/>
      <c r="I1364" s="298"/>
      <c r="J1364" s="159"/>
      <c r="K1364" s="160"/>
      <c r="L1364" s="159"/>
      <c r="M1364" s="159"/>
      <c r="N1364" s="159"/>
      <c r="O1364" s="159"/>
      <c r="P1364" s="159"/>
      <c r="Q1364" s="159"/>
      <c r="R1364" s="161"/>
      <c r="T1364" s="162"/>
      <c r="U1364" s="159"/>
      <c r="V1364" s="159"/>
      <c r="W1364" s="159"/>
      <c r="X1364" s="159"/>
      <c r="Y1364" s="159"/>
      <c r="Z1364" s="159"/>
      <c r="AA1364" s="163"/>
      <c r="AT1364" s="164" t="s">
        <v>269</v>
      </c>
      <c r="AU1364" s="164" t="s">
        <v>90</v>
      </c>
      <c r="AV1364" s="157" t="s">
        <v>83</v>
      </c>
      <c r="AW1364" s="157" t="s">
        <v>32</v>
      </c>
      <c r="AX1364" s="157" t="s">
        <v>75</v>
      </c>
      <c r="AY1364" s="164" t="s">
        <v>148</v>
      </c>
    </row>
    <row r="1365" spans="2:51" s="165" customFormat="1" ht="22.5" customHeight="1">
      <c r="B1365" s="166"/>
      <c r="C1365" s="167"/>
      <c r="D1365" s="167"/>
      <c r="E1365" s="168"/>
      <c r="F1365" s="296" t="s">
        <v>1071</v>
      </c>
      <c r="G1365" s="296"/>
      <c r="H1365" s="296"/>
      <c r="I1365" s="296"/>
      <c r="J1365" s="167"/>
      <c r="K1365" s="169">
        <v>4.8</v>
      </c>
      <c r="L1365" s="167"/>
      <c r="M1365" s="167"/>
      <c r="N1365" s="167"/>
      <c r="O1365" s="167"/>
      <c r="P1365" s="167"/>
      <c r="Q1365" s="167"/>
      <c r="R1365" s="170"/>
      <c r="T1365" s="171"/>
      <c r="U1365" s="167"/>
      <c r="V1365" s="167"/>
      <c r="W1365" s="167"/>
      <c r="X1365" s="167"/>
      <c r="Y1365" s="167"/>
      <c r="Z1365" s="167"/>
      <c r="AA1365" s="172"/>
      <c r="AT1365" s="173" t="s">
        <v>269</v>
      </c>
      <c r="AU1365" s="173" t="s">
        <v>90</v>
      </c>
      <c r="AV1365" s="165" t="s">
        <v>90</v>
      </c>
      <c r="AW1365" s="165" t="s">
        <v>32</v>
      </c>
      <c r="AX1365" s="165" t="s">
        <v>75</v>
      </c>
      <c r="AY1365" s="173" t="s">
        <v>148</v>
      </c>
    </row>
    <row r="1366" spans="2:51" s="165" customFormat="1" ht="22.5" customHeight="1">
      <c r="B1366" s="166"/>
      <c r="C1366" s="167"/>
      <c r="D1366" s="167"/>
      <c r="E1366" s="168"/>
      <c r="F1366" s="296" t="s">
        <v>1072</v>
      </c>
      <c r="G1366" s="296"/>
      <c r="H1366" s="296"/>
      <c r="I1366" s="296"/>
      <c r="J1366" s="167"/>
      <c r="K1366" s="169">
        <v>5.4</v>
      </c>
      <c r="L1366" s="167"/>
      <c r="M1366" s="167"/>
      <c r="N1366" s="167"/>
      <c r="O1366" s="167"/>
      <c r="P1366" s="167"/>
      <c r="Q1366" s="167"/>
      <c r="R1366" s="170"/>
      <c r="T1366" s="171"/>
      <c r="U1366" s="167"/>
      <c r="V1366" s="167"/>
      <c r="W1366" s="167"/>
      <c r="X1366" s="167"/>
      <c r="Y1366" s="167"/>
      <c r="Z1366" s="167"/>
      <c r="AA1366" s="172"/>
      <c r="AT1366" s="173" t="s">
        <v>269</v>
      </c>
      <c r="AU1366" s="173" t="s">
        <v>90</v>
      </c>
      <c r="AV1366" s="165" t="s">
        <v>90</v>
      </c>
      <c r="AW1366" s="165" t="s">
        <v>32</v>
      </c>
      <c r="AX1366" s="165" t="s">
        <v>75</v>
      </c>
      <c r="AY1366" s="173" t="s">
        <v>148</v>
      </c>
    </row>
    <row r="1367" spans="2:51" s="165" customFormat="1" ht="22.5" customHeight="1">
      <c r="B1367" s="166"/>
      <c r="C1367" s="167"/>
      <c r="D1367" s="167"/>
      <c r="E1367" s="168"/>
      <c r="F1367" s="296" t="s">
        <v>1073</v>
      </c>
      <c r="G1367" s="296"/>
      <c r="H1367" s="296"/>
      <c r="I1367" s="296"/>
      <c r="J1367" s="167"/>
      <c r="K1367" s="169">
        <v>6.6</v>
      </c>
      <c r="L1367" s="167"/>
      <c r="M1367" s="167"/>
      <c r="N1367" s="167"/>
      <c r="O1367" s="167"/>
      <c r="P1367" s="167"/>
      <c r="Q1367" s="167"/>
      <c r="R1367" s="170"/>
      <c r="T1367" s="171"/>
      <c r="U1367" s="167"/>
      <c r="V1367" s="167"/>
      <c r="W1367" s="167"/>
      <c r="X1367" s="167"/>
      <c r="Y1367" s="167"/>
      <c r="Z1367" s="167"/>
      <c r="AA1367" s="172"/>
      <c r="AT1367" s="173" t="s">
        <v>269</v>
      </c>
      <c r="AU1367" s="173" t="s">
        <v>90</v>
      </c>
      <c r="AV1367" s="165" t="s">
        <v>90</v>
      </c>
      <c r="AW1367" s="165" t="s">
        <v>32</v>
      </c>
      <c r="AX1367" s="165" t="s">
        <v>75</v>
      </c>
      <c r="AY1367" s="173" t="s">
        <v>148</v>
      </c>
    </row>
    <row r="1368" spans="2:51" s="165" customFormat="1" ht="22.5" customHeight="1">
      <c r="B1368" s="166"/>
      <c r="C1368" s="167"/>
      <c r="D1368" s="167"/>
      <c r="E1368" s="168"/>
      <c r="F1368" s="296" t="s">
        <v>1074</v>
      </c>
      <c r="G1368" s="296"/>
      <c r="H1368" s="296"/>
      <c r="I1368" s="296"/>
      <c r="J1368" s="167"/>
      <c r="K1368" s="169">
        <v>9</v>
      </c>
      <c r="L1368" s="167"/>
      <c r="M1368" s="167"/>
      <c r="N1368" s="167"/>
      <c r="O1368" s="167"/>
      <c r="P1368" s="167"/>
      <c r="Q1368" s="167"/>
      <c r="R1368" s="170"/>
      <c r="T1368" s="171"/>
      <c r="U1368" s="167"/>
      <c r="V1368" s="167"/>
      <c r="W1368" s="167"/>
      <c r="X1368" s="167"/>
      <c r="Y1368" s="167"/>
      <c r="Z1368" s="167"/>
      <c r="AA1368" s="172"/>
      <c r="AT1368" s="173" t="s">
        <v>269</v>
      </c>
      <c r="AU1368" s="173" t="s">
        <v>90</v>
      </c>
      <c r="AV1368" s="165" t="s">
        <v>90</v>
      </c>
      <c r="AW1368" s="165" t="s">
        <v>32</v>
      </c>
      <c r="AX1368" s="165" t="s">
        <v>75</v>
      </c>
      <c r="AY1368" s="173" t="s">
        <v>148</v>
      </c>
    </row>
    <row r="1369" spans="2:51" s="165" customFormat="1" ht="22.5" customHeight="1">
      <c r="B1369" s="166"/>
      <c r="C1369" s="167"/>
      <c r="D1369" s="167"/>
      <c r="E1369" s="168"/>
      <c r="F1369" s="296" t="s">
        <v>1075</v>
      </c>
      <c r="G1369" s="296"/>
      <c r="H1369" s="296"/>
      <c r="I1369" s="296"/>
      <c r="J1369" s="167"/>
      <c r="K1369" s="169">
        <v>8.4</v>
      </c>
      <c r="L1369" s="167"/>
      <c r="M1369" s="167"/>
      <c r="N1369" s="167"/>
      <c r="O1369" s="167"/>
      <c r="P1369" s="167"/>
      <c r="Q1369" s="167"/>
      <c r="R1369" s="170"/>
      <c r="T1369" s="171"/>
      <c r="U1369" s="167"/>
      <c r="V1369" s="167"/>
      <c r="W1369" s="167"/>
      <c r="X1369" s="167"/>
      <c r="Y1369" s="167"/>
      <c r="Z1369" s="167"/>
      <c r="AA1369" s="172"/>
      <c r="AT1369" s="173" t="s">
        <v>269</v>
      </c>
      <c r="AU1369" s="173" t="s">
        <v>90</v>
      </c>
      <c r="AV1369" s="165" t="s">
        <v>90</v>
      </c>
      <c r="AW1369" s="165" t="s">
        <v>32</v>
      </c>
      <c r="AX1369" s="165" t="s">
        <v>75</v>
      </c>
      <c r="AY1369" s="173" t="s">
        <v>148</v>
      </c>
    </row>
    <row r="1370" spans="2:51" s="165" customFormat="1" ht="22.5" customHeight="1">
      <c r="B1370" s="166"/>
      <c r="C1370" s="167"/>
      <c r="D1370" s="167"/>
      <c r="E1370" s="168"/>
      <c r="F1370" s="296" t="s">
        <v>1076</v>
      </c>
      <c r="G1370" s="296"/>
      <c r="H1370" s="296"/>
      <c r="I1370" s="296"/>
      <c r="J1370" s="167"/>
      <c r="K1370" s="169">
        <v>2.3</v>
      </c>
      <c r="L1370" s="167"/>
      <c r="M1370" s="167"/>
      <c r="N1370" s="167"/>
      <c r="O1370" s="167"/>
      <c r="P1370" s="167"/>
      <c r="Q1370" s="167"/>
      <c r="R1370" s="170"/>
      <c r="T1370" s="171"/>
      <c r="U1370" s="167"/>
      <c r="V1370" s="167"/>
      <c r="W1370" s="167"/>
      <c r="X1370" s="167"/>
      <c r="Y1370" s="167"/>
      <c r="Z1370" s="167"/>
      <c r="AA1370" s="172"/>
      <c r="AT1370" s="173" t="s">
        <v>269</v>
      </c>
      <c r="AU1370" s="173" t="s">
        <v>90</v>
      </c>
      <c r="AV1370" s="165" t="s">
        <v>90</v>
      </c>
      <c r="AW1370" s="165" t="s">
        <v>32</v>
      </c>
      <c r="AX1370" s="165" t="s">
        <v>75</v>
      </c>
      <c r="AY1370" s="173" t="s">
        <v>148</v>
      </c>
    </row>
    <row r="1371" spans="2:51" s="165" customFormat="1" ht="22.5" customHeight="1">
      <c r="B1371" s="166"/>
      <c r="C1371" s="167"/>
      <c r="D1371" s="167"/>
      <c r="E1371" s="168"/>
      <c r="F1371" s="296" t="s">
        <v>1077</v>
      </c>
      <c r="G1371" s="296"/>
      <c r="H1371" s="296"/>
      <c r="I1371" s="296"/>
      <c r="J1371" s="167"/>
      <c r="K1371" s="169">
        <v>6.4</v>
      </c>
      <c r="L1371" s="167"/>
      <c r="M1371" s="167"/>
      <c r="N1371" s="167"/>
      <c r="O1371" s="167"/>
      <c r="P1371" s="167"/>
      <c r="Q1371" s="167"/>
      <c r="R1371" s="170"/>
      <c r="T1371" s="171"/>
      <c r="U1371" s="167"/>
      <c r="V1371" s="167"/>
      <c r="W1371" s="167"/>
      <c r="X1371" s="167"/>
      <c r="Y1371" s="167"/>
      <c r="Z1371" s="167"/>
      <c r="AA1371" s="172"/>
      <c r="AT1371" s="173" t="s">
        <v>269</v>
      </c>
      <c r="AU1371" s="173" t="s">
        <v>90</v>
      </c>
      <c r="AV1371" s="165" t="s">
        <v>90</v>
      </c>
      <c r="AW1371" s="165" t="s">
        <v>32</v>
      </c>
      <c r="AX1371" s="165" t="s">
        <v>75</v>
      </c>
      <c r="AY1371" s="173" t="s">
        <v>148</v>
      </c>
    </row>
    <row r="1372" spans="2:51" s="165" customFormat="1" ht="22.5" customHeight="1">
      <c r="B1372" s="166"/>
      <c r="C1372" s="167"/>
      <c r="D1372" s="167"/>
      <c r="E1372" s="168"/>
      <c r="F1372" s="296" t="s">
        <v>985</v>
      </c>
      <c r="G1372" s="296"/>
      <c r="H1372" s="296"/>
      <c r="I1372" s="296"/>
      <c r="J1372" s="167"/>
      <c r="K1372" s="169">
        <v>6.3</v>
      </c>
      <c r="L1372" s="167"/>
      <c r="M1372" s="167"/>
      <c r="N1372" s="167"/>
      <c r="O1372" s="167"/>
      <c r="P1372" s="167"/>
      <c r="Q1372" s="167"/>
      <c r="R1372" s="170"/>
      <c r="T1372" s="171"/>
      <c r="U1372" s="167"/>
      <c r="V1372" s="167"/>
      <c r="W1372" s="167"/>
      <c r="X1372" s="167"/>
      <c r="Y1372" s="167"/>
      <c r="Z1372" s="167"/>
      <c r="AA1372" s="172"/>
      <c r="AT1372" s="173" t="s">
        <v>269</v>
      </c>
      <c r="AU1372" s="173" t="s">
        <v>90</v>
      </c>
      <c r="AV1372" s="165" t="s">
        <v>90</v>
      </c>
      <c r="AW1372" s="165" t="s">
        <v>32</v>
      </c>
      <c r="AX1372" s="165" t="s">
        <v>75</v>
      </c>
      <c r="AY1372" s="173" t="s">
        <v>148</v>
      </c>
    </row>
    <row r="1373" spans="2:51" s="165" customFormat="1" ht="22.5" customHeight="1">
      <c r="B1373" s="166"/>
      <c r="C1373" s="167"/>
      <c r="D1373" s="167"/>
      <c r="E1373" s="168"/>
      <c r="F1373" s="296" t="s">
        <v>986</v>
      </c>
      <c r="G1373" s="296"/>
      <c r="H1373" s="296"/>
      <c r="I1373" s="296"/>
      <c r="J1373" s="167"/>
      <c r="K1373" s="169">
        <v>2.8</v>
      </c>
      <c r="L1373" s="167"/>
      <c r="M1373" s="167"/>
      <c r="N1373" s="167"/>
      <c r="O1373" s="167"/>
      <c r="P1373" s="167"/>
      <c r="Q1373" s="167"/>
      <c r="R1373" s="170"/>
      <c r="T1373" s="171"/>
      <c r="U1373" s="167"/>
      <c r="V1373" s="167"/>
      <c r="W1373" s="167"/>
      <c r="X1373" s="167"/>
      <c r="Y1373" s="167"/>
      <c r="Z1373" s="167"/>
      <c r="AA1373" s="172"/>
      <c r="AT1373" s="173" t="s">
        <v>269</v>
      </c>
      <c r="AU1373" s="173" t="s">
        <v>90</v>
      </c>
      <c r="AV1373" s="165" t="s">
        <v>90</v>
      </c>
      <c r="AW1373" s="165" t="s">
        <v>32</v>
      </c>
      <c r="AX1373" s="165" t="s">
        <v>75</v>
      </c>
      <c r="AY1373" s="173" t="s">
        <v>148</v>
      </c>
    </row>
    <row r="1374" spans="2:51" s="165" customFormat="1" ht="22.5" customHeight="1">
      <c r="B1374" s="166"/>
      <c r="C1374" s="167"/>
      <c r="D1374" s="167"/>
      <c r="E1374" s="168"/>
      <c r="F1374" s="296" t="s">
        <v>987</v>
      </c>
      <c r="G1374" s="296"/>
      <c r="H1374" s="296"/>
      <c r="I1374" s="296"/>
      <c r="J1374" s="167"/>
      <c r="K1374" s="169">
        <v>1.3</v>
      </c>
      <c r="L1374" s="167"/>
      <c r="M1374" s="167"/>
      <c r="N1374" s="167"/>
      <c r="O1374" s="167"/>
      <c r="P1374" s="167"/>
      <c r="Q1374" s="167"/>
      <c r="R1374" s="170"/>
      <c r="T1374" s="171"/>
      <c r="U1374" s="167"/>
      <c r="V1374" s="167"/>
      <c r="W1374" s="167"/>
      <c r="X1374" s="167"/>
      <c r="Y1374" s="167"/>
      <c r="Z1374" s="167"/>
      <c r="AA1374" s="172"/>
      <c r="AT1374" s="173" t="s">
        <v>269</v>
      </c>
      <c r="AU1374" s="173" t="s">
        <v>90</v>
      </c>
      <c r="AV1374" s="165" t="s">
        <v>90</v>
      </c>
      <c r="AW1374" s="165" t="s">
        <v>32</v>
      </c>
      <c r="AX1374" s="165" t="s">
        <v>75</v>
      </c>
      <c r="AY1374" s="173" t="s">
        <v>148</v>
      </c>
    </row>
    <row r="1375" spans="2:51" s="165" customFormat="1" ht="22.5" customHeight="1">
      <c r="B1375" s="166"/>
      <c r="C1375" s="167"/>
      <c r="D1375" s="167"/>
      <c r="E1375" s="168"/>
      <c r="F1375" s="296" t="s">
        <v>2000</v>
      </c>
      <c r="G1375" s="296"/>
      <c r="H1375" s="296"/>
      <c r="I1375" s="296"/>
      <c r="J1375" s="167"/>
      <c r="K1375" s="169">
        <v>20</v>
      </c>
      <c r="L1375" s="167"/>
      <c r="M1375" s="167"/>
      <c r="N1375" s="167"/>
      <c r="O1375" s="167"/>
      <c r="P1375" s="167"/>
      <c r="Q1375" s="167"/>
      <c r="R1375" s="170"/>
      <c r="T1375" s="171"/>
      <c r="U1375" s="167"/>
      <c r="V1375" s="167"/>
      <c r="W1375" s="167"/>
      <c r="X1375" s="167"/>
      <c r="Y1375" s="167"/>
      <c r="Z1375" s="167"/>
      <c r="AA1375" s="172"/>
      <c r="AT1375" s="173" t="s">
        <v>269</v>
      </c>
      <c r="AU1375" s="173" t="s">
        <v>90</v>
      </c>
      <c r="AV1375" s="165" t="s">
        <v>90</v>
      </c>
      <c r="AW1375" s="165" t="s">
        <v>32</v>
      </c>
      <c r="AX1375" s="165" t="s">
        <v>75</v>
      </c>
      <c r="AY1375" s="173" t="s">
        <v>148</v>
      </c>
    </row>
    <row r="1376" spans="2:51" s="165" customFormat="1" ht="22.5" customHeight="1">
      <c r="B1376" s="166"/>
      <c r="C1376" s="167"/>
      <c r="D1376" s="167"/>
      <c r="E1376" s="168"/>
      <c r="F1376" s="296" t="s">
        <v>2001</v>
      </c>
      <c r="G1376" s="296"/>
      <c r="H1376" s="296"/>
      <c r="I1376" s="296"/>
      <c r="J1376" s="167"/>
      <c r="K1376" s="169">
        <v>11.5</v>
      </c>
      <c r="L1376" s="167"/>
      <c r="M1376" s="167"/>
      <c r="N1376" s="167"/>
      <c r="O1376" s="167"/>
      <c r="P1376" s="167"/>
      <c r="Q1376" s="167"/>
      <c r="R1376" s="170"/>
      <c r="T1376" s="171"/>
      <c r="U1376" s="167"/>
      <c r="V1376" s="167"/>
      <c r="W1376" s="167"/>
      <c r="X1376" s="167"/>
      <c r="Y1376" s="167"/>
      <c r="Z1376" s="167"/>
      <c r="AA1376" s="172"/>
      <c r="AT1376" s="173" t="s">
        <v>269</v>
      </c>
      <c r="AU1376" s="173" t="s">
        <v>90</v>
      </c>
      <c r="AV1376" s="165" t="s">
        <v>90</v>
      </c>
      <c r="AW1376" s="165" t="s">
        <v>32</v>
      </c>
      <c r="AX1376" s="165" t="s">
        <v>75</v>
      </c>
      <c r="AY1376" s="173" t="s">
        <v>148</v>
      </c>
    </row>
    <row r="1377" spans="2:51" s="165" customFormat="1" ht="22.5" customHeight="1">
      <c r="B1377" s="166"/>
      <c r="C1377" s="167"/>
      <c r="D1377" s="167"/>
      <c r="E1377" s="168"/>
      <c r="F1377" s="296" t="s">
        <v>2002</v>
      </c>
      <c r="G1377" s="296"/>
      <c r="H1377" s="296"/>
      <c r="I1377" s="296"/>
      <c r="J1377" s="167"/>
      <c r="K1377" s="169">
        <v>71.5</v>
      </c>
      <c r="L1377" s="167"/>
      <c r="M1377" s="167"/>
      <c r="N1377" s="167"/>
      <c r="O1377" s="167"/>
      <c r="P1377" s="167"/>
      <c r="Q1377" s="167"/>
      <c r="R1377" s="170"/>
      <c r="T1377" s="171"/>
      <c r="U1377" s="167"/>
      <c r="V1377" s="167"/>
      <c r="W1377" s="167"/>
      <c r="X1377" s="167"/>
      <c r="Y1377" s="167"/>
      <c r="Z1377" s="167"/>
      <c r="AA1377" s="172"/>
      <c r="AT1377" s="173" t="s">
        <v>269</v>
      </c>
      <c r="AU1377" s="173" t="s">
        <v>90</v>
      </c>
      <c r="AV1377" s="165" t="s">
        <v>90</v>
      </c>
      <c r="AW1377" s="165" t="s">
        <v>32</v>
      </c>
      <c r="AX1377" s="165" t="s">
        <v>75</v>
      </c>
      <c r="AY1377" s="173" t="s">
        <v>148</v>
      </c>
    </row>
    <row r="1378" spans="2:51" s="165" customFormat="1" ht="22.5" customHeight="1">
      <c r="B1378" s="166"/>
      <c r="C1378" s="167"/>
      <c r="D1378" s="167"/>
      <c r="E1378" s="168"/>
      <c r="F1378" s="296" t="s">
        <v>2003</v>
      </c>
      <c r="G1378" s="296"/>
      <c r="H1378" s="296"/>
      <c r="I1378" s="296"/>
      <c r="J1378" s="167"/>
      <c r="K1378" s="169">
        <v>332.11</v>
      </c>
      <c r="L1378" s="167"/>
      <c r="M1378" s="167"/>
      <c r="N1378" s="167"/>
      <c r="O1378" s="167"/>
      <c r="P1378" s="167"/>
      <c r="Q1378" s="167"/>
      <c r="R1378" s="170"/>
      <c r="T1378" s="171"/>
      <c r="U1378" s="167"/>
      <c r="V1378" s="167"/>
      <c r="W1378" s="167"/>
      <c r="X1378" s="167"/>
      <c r="Y1378" s="167"/>
      <c r="Z1378" s="167"/>
      <c r="AA1378" s="172"/>
      <c r="AT1378" s="173" t="s">
        <v>269</v>
      </c>
      <c r="AU1378" s="173" t="s">
        <v>90</v>
      </c>
      <c r="AV1378" s="165" t="s">
        <v>90</v>
      </c>
      <c r="AW1378" s="165" t="s">
        <v>32</v>
      </c>
      <c r="AX1378" s="165" t="s">
        <v>75</v>
      </c>
      <c r="AY1378" s="173" t="s">
        <v>148</v>
      </c>
    </row>
    <row r="1379" spans="2:51" s="165" customFormat="1" ht="22.5" customHeight="1">
      <c r="B1379" s="166"/>
      <c r="C1379" s="167"/>
      <c r="D1379" s="167"/>
      <c r="E1379" s="168"/>
      <c r="F1379" s="296" t="s">
        <v>2004</v>
      </c>
      <c r="G1379" s="296"/>
      <c r="H1379" s="296"/>
      <c r="I1379" s="296"/>
      <c r="J1379" s="167"/>
      <c r="K1379" s="169">
        <v>176.269</v>
      </c>
      <c r="L1379" s="167"/>
      <c r="M1379" s="167"/>
      <c r="N1379" s="167"/>
      <c r="O1379" s="167"/>
      <c r="P1379" s="167"/>
      <c r="Q1379" s="167"/>
      <c r="R1379" s="170"/>
      <c r="T1379" s="171"/>
      <c r="U1379" s="167"/>
      <c r="V1379" s="167"/>
      <c r="W1379" s="167"/>
      <c r="X1379" s="167"/>
      <c r="Y1379" s="167"/>
      <c r="Z1379" s="167"/>
      <c r="AA1379" s="172"/>
      <c r="AT1379" s="173" t="s">
        <v>269</v>
      </c>
      <c r="AU1379" s="173" t="s">
        <v>90</v>
      </c>
      <c r="AV1379" s="165" t="s">
        <v>90</v>
      </c>
      <c r="AW1379" s="165" t="s">
        <v>32</v>
      </c>
      <c r="AX1379" s="165" t="s">
        <v>75</v>
      </c>
      <c r="AY1379" s="173" t="s">
        <v>148</v>
      </c>
    </row>
    <row r="1380" spans="2:51" s="165" customFormat="1" ht="22.5" customHeight="1">
      <c r="B1380" s="166"/>
      <c r="C1380" s="167"/>
      <c r="D1380" s="167"/>
      <c r="E1380" s="168"/>
      <c r="F1380" s="296" t="s">
        <v>2009</v>
      </c>
      <c r="G1380" s="296"/>
      <c r="H1380" s="296"/>
      <c r="I1380" s="296"/>
      <c r="J1380" s="167"/>
      <c r="K1380" s="169">
        <v>94.174</v>
      </c>
      <c r="L1380" s="167"/>
      <c r="M1380" s="167"/>
      <c r="N1380" s="167"/>
      <c r="O1380" s="167"/>
      <c r="P1380" s="167"/>
      <c r="Q1380" s="167"/>
      <c r="R1380" s="170"/>
      <c r="T1380" s="171"/>
      <c r="U1380" s="167"/>
      <c r="V1380" s="167"/>
      <c r="W1380" s="167"/>
      <c r="X1380" s="167"/>
      <c r="Y1380" s="167"/>
      <c r="Z1380" s="167"/>
      <c r="AA1380" s="172"/>
      <c r="AT1380" s="173" t="s">
        <v>269</v>
      </c>
      <c r="AU1380" s="173" t="s">
        <v>90</v>
      </c>
      <c r="AV1380" s="165" t="s">
        <v>90</v>
      </c>
      <c r="AW1380" s="165" t="s">
        <v>32</v>
      </c>
      <c r="AX1380" s="165" t="s">
        <v>75</v>
      </c>
      <c r="AY1380" s="173" t="s">
        <v>148</v>
      </c>
    </row>
    <row r="1381" spans="2:51" s="165" customFormat="1" ht="22.5" customHeight="1">
      <c r="B1381" s="166"/>
      <c r="C1381" s="167"/>
      <c r="D1381" s="167"/>
      <c r="E1381" s="168"/>
      <c r="F1381" s="296" t="s">
        <v>2010</v>
      </c>
      <c r="G1381" s="296"/>
      <c r="H1381" s="296"/>
      <c r="I1381" s="296"/>
      <c r="J1381" s="167"/>
      <c r="K1381" s="169">
        <v>17.024</v>
      </c>
      <c r="L1381" s="167"/>
      <c r="M1381" s="167"/>
      <c r="N1381" s="167"/>
      <c r="O1381" s="167"/>
      <c r="P1381" s="167"/>
      <c r="Q1381" s="167"/>
      <c r="R1381" s="170"/>
      <c r="T1381" s="171"/>
      <c r="U1381" s="167"/>
      <c r="V1381" s="167"/>
      <c r="W1381" s="167"/>
      <c r="X1381" s="167"/>
      <c r="Y1381" s="167"/>
      <c r="Z1381" s="167"/>
      <c r="AA1381" s="172"/>
      <c r="AT1381" s="173" t="s">
        <v>269</v>
      </c>
      <c r="AU1381" s="173" t="s">
        <v>90</v>
      </c>
      <c r="AV1381" s="165" t="s">
        <v>90</v>
      </c>
      <c r="AW1381" s="165" t="s">
        <v>32</v>
      </c>
      <c r="AX1381" s="165" t="s">
        <v>75</v>
      </c>
      <c r="AY1381" s="173" t="s">
        <v>148</v>
      </c>
    </row>
    <row r="1382" spans="2:51" s="165" customFormat="1" ht="22.5" customHeight="1">
      <c r="B1382" s="166"/>
      <c r="C1382" s="167"/>
      <c r="D1382" s="167"/>
      <c r="E1382" s="168"/>
      <c r="F1382" s="296" t="s">
        <v>2011</v>
      </c>
      <c r="G1382" s="296"/>
      <c r="H1382" s="296"/>
      <c r="I1382" s="296"/>
      <c r="J1382" s="167"/>
      <c r="K1382" s="169">
        <v>140.12</v>
      </c>
      <c r="L1382" s="167"/>
      <c r="M1382" s="167"/>
      <c r="N1382" s="167"/>
      <c r="O1382" s="167"/>
      <c r="P1382" s="167"/>
      <c r="Q1382" s="167"/>
      <c r="R1382" s="170"/>
      <c r="T1382" s="171"/>
      <c r="U1382" s="167"/>
      <c r="V1382" s="167"/>
      <c r="W1382" s="167"/>
      <c r="X1382" s="167"/>
      <c r="Y1382" s="167"/>
      <c r="Z1382" s="167"/>
      <c r="AA1382" s="172"/>
      <c r="AT1382" s="173" t="s">
        <v>269</v>
      </c>
      <c r="AU1382" s="173" t="s">
        <v>90</v>
      </c>
      <c r="AV1382" s="165" t="s">
        <v>90</v>
      </c>
      <c r="AW1382" s="165" t="s">
        <v>32</v>
      </c>
      <c r="AX1382" s="165" t="s">
        <v>75</v>
      </c>
      <c r="AY1382" s="173" t="s">
        <v>148</v>
      </c>
    </row>
    <row r="1383" spans="2:51" s="165" customFormat="1" ht="22.5" customHeight="1">
      <c r="B1383" s="166"/>
      <c r="C1383" s="167"/>
      <c r="D1383" s="167"/>
      <c r="E1383" s="168"/>
      <c r="F1383" s="296" t="s">
        <v>1366</v>
      </c>
      <c r="G1383" s="296"/>
      <c r="H1383" s="296"/>
      <c r="I1383" s="296"/>
      <c r="J1383" s="167"/>
      <c r="K1383" s="169">
        <v>3.5</v>
      </c>
      <c r="L1383" s="167"/>
      <c r="M1383" s="167"/>
      <c r="N1383" s="167"/>
      <c r="O1383" s="167"/>
      <c r="P1383" s="167"/>
      <c r="Q1383" s="167"/>
      <c r="R1383" s="170"/>
      <c r="T1383" s="171"/>
      <c r="U1383" s="167"/>
      <c r="V1383" s="167"/>
      <c r="W1383" s="167"/>
      <c r="X1383" s="167"/>
      <c r="Y1383" s="167"/>
      <c r="Z1383" s="167"/>
      <c r="AA1383" s="172"/>
      <c r="AT1383" s="173" t="s">
        <v>269</v>
      </c>
      <c r="AU1383" s="173" t="s">
        <v>90</v>
      </c>
      <c r="AV1383" s="165" t="s">
        <v>90</v>
      </c>
      <c r="AW1383" s="165" t="s">
        <v>32</v>
      </c>
      <c r="AX1383" s="165" t="s">
        <v>75</v>
      </c>
      <c r="AY1383" s="173" t="s">
        <v>148</v>
      </c>
    </row>
    <row r="1384" spans="2:51" s="183" customFormat="1" ht="22.5" customHeight="1">
      <c r="B1384" s="184"/>
      <c r="C1384" s="185"/>
      <c r="D1384" s="185"/>
      <c r="E1384" s="186"/>
      <c r="F1384" s="299" t="s">
        <v>281</v>
      </c>
      <c r="G1384" s="299"/>
      <c r="H1384" s="299"/>
      <c r="I1384" s="299"/>
      <c r="J1384" s="185"/>
      <c r="K1384" s="187">
        <v>941.647</v>
      </c>
      <c r="L1384" s="185"/>
      <c r="M1384" s="185"/>
      <c r="N1384" s="185"/>
      <c r="O1384" s="185"/>
      <c r="P1384" s="185"/>
      <c r="Q1384" s="185"/>
      <c r="R1384" s="188"/>
      <c r="T1384" s="189"/>
      <c r="U1384" s="185"/>
      <c r="V1384" s="185"/>
      <c r="W1384" s="185"/>
      <c r="X1384" s="185"/>
      <c r="Y1384" s="185"/>
      <c r="Z1384" s="185"/>
      <c r="AA1384" s="190"/>
      <c r="AT1384" s="191" t="s">
        <v>269</v>
      </c>
      <c r="AU1384" s="191" t="s">
        <v>90</v>
      </c>
      <c r="AV1384" s="183" t="s">
        <v>147</v>
      </c>
      <c r="AW1384" s="183" t="s">
        <v>32</v>
      </c>
      <c r="AX1384" s="183" t="s">
        <v>83</v>
      </c>
      <c r="AY1384" s="191" t="s">
        <v>148</v>
      </c>
    </row>
    <row r="1385" spans="2:63" s="134" customFormat="1" ht="29.25" customHeight="1">
      <c r="B1385" s="135"/>
      <c r="C1385" s="136"/>
      <c r="D1385" s="145" t="s">
        <v>248</v>
      </c>
      <c r="E1385" s="145"/>
      <c r="F1385" s="145"/>
      <c r="G1385" s="145"/>
      <c r="H1385" s="145"/>
      <c r="I1385" s="145"/>
      <c r="J1385" s="145"/>
      <c r="K1385" s="145"/>
      <c r="L1385" s="145"/>
      <c r="M1385" s="145"/>
      <c r="N1385" s="290">
        <f>BK1385</f>
        <v>0</v>
      </c>
      <c r="O1385" s="290"/>
      <c r="P1385" s="290"/>
      <c r="Q1385" s="290"/>
      <c r="R1385" s="138"/>
      <c r="T1385" s="139"/>
      <c r="U1385" s="136"/>
      <c r="V1385" s="136"/>
      <c r="W1385" s="140">
        <f>SUM(W1386:W1388)</f>
        <v>0</v>
      </c>
      <c r="X1385" s="136"/>
      <c r="Y1385" s="140">
        <f>SUM(Y1386:Y1388)</f>
        <v>0</v>
      </c>
      <c r="Z1385" s="136"/>
      <c r="AA1385" s="141">
        <f>SUM(AA1386:AA1388)</f>
        <v>0</v>
      </c>
      <c r="AR1385" s="142" t="s">
        <v>90</v>
      </c>
      <c r="AT1385" s="143" t="s">
        <v>74</v>
      </c>
      <c r="AU1385" s="143" t="s">
        <v>83</v>
      </c>
      <c r="AY1385" s="142" t="s">
        <v>148</v>
      </c>
      <c r="BK1385" s="144">
        <f>SUM(BK1386:BK1388)</f>
        <v>0</v>
      </c>
    </row>
    <row r="1386" spans="2:65" s="23" customFormat="1" ht="31.5" customHeight="1">
      <c r="B1386" s="146"/>
      <c r="C1386" s="147" t="s">
        <v>2012</v>
      </c>
      <c r="D1386" s="147" t="s">
        <v>149</v>
      </c>
      <c r="E1386" s="148" t="s">
        <v>2013</v>
      </c>
      <c r="F1386" s="291" t="s">
        <v>2014</v>
      </c>
      <c r="G1386" s="291"/>
      <c r="H1386" s="291"/>
      <c r="I1386" s="291"/>
      <c r="J1386" s="149" t="s">
        <v>928</v>
      </c>
      <c r="K1386" s="150">
        <v>3</v>
      </c>
      <c r="L1386" s="292"/>
      <c r="M1386" s="292"/>
      <c r="N1386" s="292">
        <f>ROUND(L1386*K1386,2)</f>
        <v>0</v>
      </c>
      <c r="O1386" s="292"/>
      <c r="P1386" s="292"/>
      <c r="Q1386" s="292"/>
      <c r="R1386" s="151"/>
      <c r="T1386" s="152"/>
      <c r="U1386" s="34" t="s">
        <v>40</v>
      </c>
      <c r="V1386" s="153">
        <v>0</v>
      </c>
      <c r="W1386" s="153">
        <f>V1386*K1386</f>
        <v>0</v>
      </c>
      <c r="X1386" s="153">
        <v>0</v>
      </c>
      <c r="Y1386" s="153">
        <f>X1386*K1386</f>
        <v>0</v>
      </c>
      <c r="Z1386" s="153">
        <v>0</v>
      </c>
      <c r="AA1386" s="154">
        <f>Z1386*K1386</f>
        <v>0</v>
      </c>
      <c r="AR1386" s="9" t="s">
        <v>337</v>
      </c>
      <c r="AT1386" s="9" t="s">
        <v>149</v>
      </c>
      <c r="AU1386" s="9" t="s">
        <v>90</v>
      </c>
      <c r="AY1386" s="9" t="s">
        <v>148</v>
      </c>
      <c r="BE1386" s="155">
        <f>IF(U1386="základní",N1386,0)</f>
        <v>0</v>
      </c>
      <c r="BF1386" s="155">
        <f>IF(U1386="snížená",N1386,0)</f>
        <v>0</v>
      </c>
      <c r="BG1386" s="155">
        <f>IF(U1386="zákl. přenesená",N1386,0)</f>
        <v>0</v>
      </c>
      <c r="BH1386" s="155">
        <f>IF(U1386="sníž. přenesená",N1386,0)</f>
        <v>0</v>
      </c>
      <c r="BI1386" s="155">
        <f>IF(U1386="nulová",N1386,0)</f>
        <v>0</v>
      </c>
      <c r="BJ1386" s="9" t="s">
        <v>83</v>
      </c>
      <c r="BK1386" s="155">
        <f>ROUND(L1386*K1386,2)</f>
        <v>0</v>
      </c>
      <c r="BL1386" s="9" t="s">
        <v>337</v>
      </c>
      <c r="BM1386" s="9" t="s">
        <v>2015</v>
      </c>
    </row>
    <row r="1387" spans="2:47" s="23" customFormat="1" ht="30" customHeight="1">
      <c r="B1387" s="24"/>
      <c r="C1387" s="25"/>
      <c r="D1387" s="25"/>
      <c r="E1387" s="25"/>
      <c r="F1387" s="294" t="s">
        <v>2016</v>
      </c>
      <c r="G1387" s="294"/>
      <c r="H1387" s="294"/>
      <c r="I1387" s="294"/>
      <c r="J1387" s="25"/>
      <c r="K1387" s="25"/>
      <c r="L1387" s="25"/>
      <c r="M1387" s="25"/>
      <c r="N1387" s="25"/>
      <c r="O1387" s="25"/>
      <c r="P1387" s="25"/>
      <c r="Q1387" s="25"/>
      <c r="R1387" s="26"/>
      <c r="T1387" s="196"/>
      <c r="U1387" s="25"/>
      <c r="V1387" s="25"/>
      <c r="W1387" s="25"/>
      <c r="X1387" s="25"/>
      <c r="Y1387" s="25"/>
      <c r="Z1387" s="25"/>
      <c r="AA1387" s="66"/>
      <c r="AT1387" s="9" t="s">
        <v>169</v>
      </c>
      <c r="AU1387" s="9" t="s">
        <v>90</v>
      </c>
    </row>
    <row r="1388" spans="2:65" s="23" customFormat="1" ht="31.5" customHeight="1">
      <c r="B1388" s="146"/>
      <c r="C1388" s="147" t="s">
        <v>2017</v>
      </c>
      <c r="D1388" s="147" t="s">
        <v>149</v>
      </c>
      <c r="E1388" s="148" t="s">
        <v>2018</v>
      </c>
      <c r="F1388" s="291" t="s">
        <v>2019</v>
      </c>
      <c r="G1388" s="291"/>
      <c r="H1388" s="291"/>
      <c r="I1388" s="291"/>
      <c r="J1388" s="149" t="s">
        <v>1024</v>
      </c>
      <c r="K1388" s="150">
        <v>126</v>
      </c>
      <c r="L1388" s="292"/>
      <c r="M1388" s="292"/>
      <c r="N1388" s="292">
        <f>ROUND(L1388*K1388,2)</f>
        <v>0</v>
      </c>
      <c r="O1388" s="292"/>
      <c r="P1388" s="292"/>
      <c r="Q1388" s="292"/>
      <c r="R1388" s="151"/>
      <c r="T1388" s="152"/>
      <c r="U1388" s="34" t="s">
        <v>40</v>
      </c>
      <c r="V1388" s="153">
        <v>0</v>
      </c>
      <c r="W1388" s="153">
        <f>V1388*K1388</f>
        <v>0</v>
      </c>
      <c r="X1388" s="153">
        <v>0</v>
      </c>
      <c r="Y1388" s="153">
        <f>X1388*K1388</f>
        <v>0</v>
      </c>
      <c r="Z1388" s="153">
        <v>0</v>
      </c>
      <c r="AA1388" s="154">
        <f>Z1388*K1388</f>
        <v>0</v>
      </c>
      <c r="AR1388" s="9" t="s">
        <v>337</v>
      </c>
      <c r="AT1388" s="9" t="s">
        <v>149</v>
      </c>
      <c r="AU1388" s="9" t="s">
        <v>90</v>
      </c>
      <c r="AY1388" s="9" t="s">
        <v>148</v>
      </c>
      <c r="BE1388" s="155">
        <f>IF(U1388="základní",N1388,0)</f>
        <v>0</v>
      </c>
      <c r="BF1388" s="155">
        <f>IF(U1388="snížená",N1388,0)</f>
        <v>0</v>
      </c>
      <c r="BG1388" s="155">
        <f>IF(U1388="zákl. přenesená",N1388,0)</f>
        <v>0</v>
      </c>
      <c r="BH1388" s="155">
        <f>IF(U1388="sníž. přenesená",N1388,0)</f>
        <v>0</v>
      </c>
      <c r="BI1388" s="155">
        <f>IF(U1388="nulová",N1388,0)</f>
        <v>0</v>
      </c>
      <c r="BJ1388" s="9" t="s">
        <v>83</v>
      </c>
      <c r="BK1388" s="155">
        <f>ROUND(L1388*K1388,2)</f>
        <v>0</v>
      </c>
      <c r="BL1388" s="9" t="s">
        <v>337</v>
      </c>
      <c r="BM1388" s="9" t="s">
        <v>2020</v>
      </c>
    </row>
    <row r="1389" spans="2:63" s="134" customFormat="1" ht="36.75" customHeight="1">
      <c r="B1389" s="135"/>
      <c r="C1389" s="136"/>
      <c r="D1389" s="137" t="s">
        <v>128</v>
      </c>
      <c r="E1389" s="137"/>
      <c r="F1389" s="137"/>
      <c r="G1389" s="137"/>
      <c r="H1389" s="137"/>
      <c r="I1389" s="137"/>
      <c r="J1389" s="137"/>
      <c r="K1389" s="137"/>
      <c r="L1389" s="137"/>
      <c r="M1389" s="137"/>
      <c r="N1389" s="293">
        <f>N1390</f>
        <v>0</v>
      </c>
      <c r="O1389" s="293"/>
      <c r="P1389" s="293"/>
      <c r="Q1389" s="293"/>
      <c r="R1389" s="138"/>
      <c r="T1389" s="139"/>
      <c r="U1389" s="136"/>
      <c r="V1389" s="136"/>
      <c r="W1389" s="140">
        <f>W1390</f>
        <v>0</v>
      </c>
      <c r="X1389" s="136"/>
      <c r="Y1389" s="140">
        <f>Y1390</f>
        <v>0</v>
      </c>
      <c r="Z1389" s="136"/>
      <c r="AA1389" s="141">
        <f>AA1390</f>
        <v>0</v>
      </c>
      <c r="AR1389" s="142" t="s">
        <v>147</v>
      </c>
      <c r="AT1389" s="143" t="s">
        <v>74</v>
      </c>
      <c r="AU1389" s="143" t="s">
        <v>75</v>
      </c>
      <c r="AY1389" s="142" t="s">
        <v>148</v>
      </c>
      <c r="BK1389" s="144">
        <f>BK1390</f>
        <v>0</v>
      </c>
    </row>
    <row r="1390" spans="2:63" s="134" customFormat="1" ht="19.5" customHeight="1">
      <c r="B1390" s="135"/>
      <c r="C1390" s="136"/>
      <c r="D1390" s="145" t="s">
        <v>129</v>
      </c>
      <c r="E1390" s="145"/>
      <c r="F1390" s="145"/>
      <c r="G1390" s="145"/>
      <c r="H1390" s="145"/>
      <c r="I1390" s="145"/>
      <c r="J1390" s="145"/>
      <c r="K1390" s="145"/>
      <c r="L1390" s="145"/>
      <c r="M1390" s="145"/>
      <c r="N1390" s="290">
        <f>SUM(N1391:R1395)</f>
        <v>0</v>
      </c>
      <c r="O1390" s="290"/>
      <c r="P1390" s="290"/>
      <c r="Q1390" s="290"/>
      <c r="R1390" s="138"/>
      <c r="T1390" s="139"/>
      <c r="U1390" s="136"/>
      <c r="V1390" s="136"/>
      <c r="W1390" s="140">
        <f>SUM(W1392:W1395)</f>
        <v>0</v>
      </c>
      <c r="X1390" s="136"/>
      <c r="Y1390" s="140">
        <f>SUM(Y1392:Y1395)</f>
        <v>0</v>
      </c>
      <c r="Z1390" s="136"/>
      <c r="AA1390" s="141">
        <f>SUM(AA1392:AA1395)</f>
        <v>0</v>
      </c>
      <c r="AR1390" s="142" t="s">
        <v>147</v>
      </c>
      <c r="AT1390" s="143" t="s">
        <v>74</v>
      </c>
      <c r="AU1390" s="143" t="s">
        <v>83</v>
      </c>
      <c r="AY1390" s="142" t="s">
        <v>148</v>
      </c>
      <c r="BK1390" s="144">
        <f>SUM(BK1392:BK1395)</f>
        <v>0</v>
      </c>
    </row>
    <row r="1391" spans="2:63" s="134" customFormat="1" ht="50.25" customHeight="1">
      <c r="B1391" s="135"/>
      <c r="C1391" s="147" t="s">
        <v>2021</v>
      </c>
      <c r="D1391" s="147" t="s">
        <v>149</v>
      </c>
      <c r="E1391" s="148" t="s">
        <v>81</v>
      </c>
      <c r="F1391" s="291" t="s">
        <v>2022</v>
      </c>
      <c r="G1391" s="291"/>
      <c r="H1391" s="291"/>
      <c r="I1391" s="291"/>
      <c r="J1391" s="149" t="s">
        <v>1727</v>
      </c>
      <c r="K1391" s="150">
        <v>174</v>
      </c>
      <c r="L1391" s="292"/>
      <c r="M1391" s="292"/>
      <c r="N1391" s="292">
        <f>ROUND(L1391*K1391,2)</f>
        <v>0</v>
      </c>
      <c r="O1391" s="292"/>
      <c r="P1391" s="292"/>
      <c r="Q1391" s="292"/>
      <c r="R1391" s="138"/>
      <c r="T1391" s="139"/>
      <c r="U1391" s="136"/>
      <c r="V1391" s="136"/>
      <c r="W1391" s="140"/>
      <c r="X1391" s="136"/>
      <c r="Y1391" s="140"/>
      <c r="Z1391" s="136"/>
      <c r="AA1391" s="141"/>
      <c r="AR1391" s="142"/>
      <c r="AT1391" s="143"/>
      <c r="AU1391" s="143"/>
      <c r="AY1391" s="142"/>
      <c r="BK1391" s="144"/>
    </row>
    <row r="1392" spans="2:65" s="23" customFormat="1" ht="31.5" customHeight="1">
      <c r="B1392" s="146"/>
      <c r="C1392" s="147" t="s">
        <v>2023</v>
      </c>
      <c r="D1392" s="147" t="s">
        <v>149</v>
      </c>
      <c r="E1392" s="148" t="s">
        <v>85</v>
      </c>
      <c r="F1392" s="291" t="s">
        <v>2024</v>
      </c>
      <c r="G1392" s="291"/>
      <c r="H1392" s="291"/>
      <c r="I1392" s="291"/>
      <c r="J1392" s="149" t="s">
        <v>928</v>
      </c>
      <c r="K1392" s="150">
        <v>1</v>
      </c>
      <c r="L1392" s="292"/>
      <c r="M1392" s="292"/>
      <c r="N1392" s="292">
        <f>ROUND(L1392*K1392,2)</f>
        <v>0</v>
      </c>
      <c r="O1392" s="292"/>
      <c r="P1392" s="292"/>
      <c r="Q1392" s="292"/>
      <c r="R1392" s="151"/>
      <c r="T1392" s="152"/>
      <c r="U1392" s="34" t="s">
        <v>40</v>
      </c>
      <c r="V1392" s="153">
        <v>0</v>
      </c>
      <c r="W1392" s="153">
        <f>V1392*K1392</f>
        <v>0</v>
      </c>
      <c r="X1392" s="153">
        <v>0</v>
      </c>
      <c r="Y1392" s="153">
        <f>X1392*K1392</f>
        <v>0</v>
      </c>
      <c r="Z1392" s="153">
        <v>0</v>
      </c>
      <c r="AA1392" s="154">
        <f>Z1392*K1392</f>
        <v>0</v>
      </c>
      <c r="AR1392" s="9" t="s">
        <v>152</v>
      </c>
      <c r="AT1392" s="9" t="s">
        <v>149</v>
      </c>
      <c r="AU1392" s="9" t="s">
        <v>90</v>
      </c>
      <c r="AY1392" s="9" t="s">
        <v>148</v>
      </c>
      <c r="BE1392" s="155">
        <f>IF(U1392="základní",N1392,0)</f>
        <v>0</v>
      </c>
      <c r="BF1392" s="155">
        <f>IF(U1392="snížená",N1392,0)</f>
        <v>0</v>
      </c>
      <c r="BG1392" s="155">
        <f>IF(U1392="zákl. přenesená",N1392,0)</f>
        <v>0</v>
      </c>
      <c r="BH1392" s="155">
        <f>IF(U1392="sníž. přenesená",N1392,0)</f>
        <v>0</v>
      </c>
      <c r="BI1392" s="155">
        <f>IF(U1392="nulová",N1392,0)</f>
        <v>0</v>
      </c>
      <c r="BJ1392" s="9" t="s">
        <v>83</v>
      </c>
      <c r="BK1392" s="155">
        <f>ROUND(L1392*K1392,2)</f>
        <v>0</v>
      </c>
      <c r="BL1392" s="9" t="s">
        <v>152</v>
      </c>
      <c r="BM1392" s="9" t="s">
        <v>2025</v>
      </c>
    </row>
    <row r="1393" spans="2:65" s="23" customFormat="1" ht="22.5" customHeight="1">
      <c r="B1393" s="146"/>
      <c r="C1393" s="147" t="s">
        <v>2026</v>
      </c>
      <c r="D1393" s="147" t="s">
        <v>149</v>
      </c>
      <c r="E1393" s="148" t="s">
        <v>104</v>
      </c>
      <c r="F1393" s="291" t="s">
        <v>2027</v>
      </c>
      <c r="G1393" s="291"/>
      <c r="H1393" s="291"/>
      <c r="I1393" s="291"/>
      <c r="J1393" s="149" t="s">
        <v>928</v>
      </c>
      <c r="K1393" s="150">
        <v>3</v>
      </c>
      <c r="L1393" s="292"/>
      <c r="M1393" s="292"/>
      <c r="N1393" s="292">
        <f>ROUND(L1393*K1393,2)</f>
        <v>0</v>
      </c>
      <c r="O1393" s="292"/>
      <c r="P1393" s="292"/>
      <c r="Q1393" s="292"/>
      <c r="R1393" s="151"/>
      <c r="T1393" s="152"/>
      <c r="U1393" s="34" t="s">
        <v>40</v>
      </c>
      <c r="V1393" s="153">
        <v>0</v>
      </c>
      <c r="W1393" s="153">
        <f>V1393*K1393</f>
        <v>0</v>
      </c>
      <c r="X1393" s="153">
        <v>0</v>
      </c>
      <c r="Y1393" s="153">
        <f>X1393*K1393</f>
        <v>0</v>
      </c>
      <c r="Z1393" s="153">
        <v>0</v>
      </c>
      <c r="AA1393" s="154">
        <f>Z1393*K1393</f>
        <v>0</v>
      </c>
      <c r="AR1393" s="9" t="s">
        <v>152</v>
      </c>
      <c r="AT1393" s="9" t="s">
        <v>149</v>
      </c>
      <c r="AU1393" s="9" t="s">
        <v>90</v>
      </c>
      <c r="AY1393" s="9" t="s">
        <v>148</v>
      </c>
      <c r="BE1393" s="155">
        <f>IF(U1393="základní",N1393,0)</f>
        <v>0</v>
      </c>
      <c r="BF1393" s="155">
        <f>IF(U1393="snížená",N1393,0)</f>
        <v>0</v>
      </c>
      <c r="BG1393" s="155">
        <f>IF(U1393="zákl. přenesená",N1393,0)</f>
        <v>0</v>
      </c>
      <c r="BH1393" s="155">
        <f>IF(U1393="sníž. přenesená",N1393,0)</f>
        <v>0</v>
      </c>
      <c r="BI1393" s="155">
        <f>IF(U1393="nulová",N1393,0)</f>
        <v>0</v>
      </c>
      <c r="BJ1393" s="9" t="s">
        <v>83</v>
      </c>
      <c r="BK1393" s="155">
        <f>ROUND(L1393*K1393,2)</f>
        <v>0</v>
      </c>
      <c r="BL1393" s="9" t="s">
        <v>152</v>
      </c>
      <c r="BM1393" s="9" t="s">
        <v>2028</v>
      </c>
    </row>
    <row r="1394" spans="2:65" s="23" customFormat="1" ht="28.5" customHeight="1">
      <c r="B1394" s="146"/>
      <c r="C1394" s="147" t="s">
        <v>2029</v>
      </c>
      <c r="D1394" s="147" t="s">
        <v>149</v>
      </c>
      <c r="E1394" s="148" t="s">
        <v>159</v>
      </c>
      <c r="F1394" s="291" t="s">
        <v>2030</v>
      </c>
      <c r="G1394" s="291"/>
      <c r="H1394" s="291"/>
      <c r="I1394" s="291"/>
      <c r="J1394" s="149" t="s">
        <v>151</v>
      </c>
      <c r="K1394" s="150">
        <v>1</v>
      </c>
      <c r="L1394" s="292"/>
      <c r="M1394" s="292"/>
      <c r="N1394" s="292">
        <f>ROUND(L1394*K1394,2)</f>
        <v>0</v>
      </c>
      <c r="O1394" s="292"/>
      <c r="P1394" s="292"/>
      <c r="Q1394" s="292"/>
      <c r="R1394" s="151"/>
      <c r="T1394" s="152"/>
      <c r="U1394" s="34" t="s">
        <v>40</v>
      </c>
      <c r="V1394" s="153">
        <v>0</v>
      </c>
      <c r="W1394" s="153">
        <f>V1394*K1394</f>
        <v>0</v>
      </c>
      <c r="X1394" s="153">
        <v>0</v>
      </c>
      <c r="Y1394" s="153">
        <f>X1394*K1394</f>
        <v>0</v>
      </c>
      <c r="Z1394" s="153">
        <v>0</v>
      </c>
      <c r="AA1394" s="154">
        <f>Z1394*K1394</f>
        <v>0</v>
      </c>
      <c r="AR1394" s="9" t="s">
        <v>152</v>
      </c>
      <c r="AT1394" s="9" t="s">
        <v>149</v>
      </c>
      <c r="AU1394" s="9" t="s">
        <v>90</v>
      </c>
      <c r="AY1394" s="9" t="s">
        <v>148</v>
      </c>
      <c r="BE1394" s="155">
        <f>IF(U1394="základní",N1394,0)</f>
        <v>0</v>
      </c>
      <c r="BF1394" s="155">
        <f>IF(U1394="snížená",N1394,0)</f>
        <v>0</v>
      </c>
      <c r="BG1394" s="155">
        <f>IF(U1394="zákl. přenesená",N1394,0)</f>
        <v>0</v>
      </c>
      <c r="BH1394" s="155">
        <f>IF(U1394="sníž. přenesená",N1394,0)</f>
        <v>0</v>
      </c>
      <c r="BI1394" s="155">
        <f>IF(U1394="nulová",N1394,0)</f>
        <v>0</v>
      </c>
      <c r="BJ1394" s="9" t="s">
        <v>83</v>
      </c>
      <c r="BK1394" s="155">
        <f>ROUND(L1394*K1394,2)</f>
        <v>0</v>
      </c>
      <c r="BL1394" s="9" t="s">
        <v>152</v>
      </c>
      <c r="BM1394" s="9" t="s">
        <v>2031</v>
      </c>
    </row>
    <row r="1395" spans="2:65" s="23" customFormat="1" ht="31.5" customHeight="1">
      <c r="B1395" s="146"/>
      <c r="C1395" s="147" t="s">
        <v>2032</v>
      </c>
      <c r="D1395" s="147" t="s">
        <v>149</v>
      </c>
      <c r="E1395" s="148" t="s">
        <v>2033</v>
      </c>
      <c r="F1395" s="291" t="s">
        <v>2034</v>
      </c>
      <c r="G1395" s="291"/>
      <c r="H1395" s="291"/>
      <c r="I1395" s="291"/>
      <c r="J1395" s="149" t="s">
        <v>151</v>
      </c>
      <c r="K1395" s="150">
        <v>1</v>
      </c>
      <c r="L1395" s="292"/>
      <c r="M1395" s="292"/>
      <c r="N1395" s="292">
        <f>ROUND(L1395*K1395,2)</f>
        <v>0</v>
      </c>
      <c r="O1395" s="292"/>
      <c r="P1395" s="292"/>
      <c r="Q1395" s="292"/>
      <c r="R1395" s="151"/>
      <c r="T1395" s="152"/>
      <c r="U1395" s="199" t="s">
        <v>40</v>
      </c>
      <c r="V1395" s="200">
        <v>0</v>
      </c>
      <c r="W1395" s="200">
        <f>V1395*K1395</f>
        <v>0</v>
      </c>
      <c r="X1395" s="200">
        <v>0</v>
      </c>
      <c r="Y1395" s="200">
        <f>X1395*K1395</f>
        <v>0</v>
      </c>
      <c r="Z1395" s="200">
        <v>0</v>
      </c>
      <c r="AA1395" s="201">
        <f>Z1395*K1395</f>
        <v>0</v>
      </c>
      <c r="AR1395" s="9" t="s">
        <v>152</v>
      </c>
      <c r="AT1395" s="9" t="s">
        <v>149</v>
      </c>
      <c r="AU1395" s="9" t="s">
        <v>90</v>
      </c>
      <c r="AY1395" s="9" t="s">
        <v>148</v>
      </c>
      <c r="BE1395" s="155">
        <f>IF(U1395="základní",N1395,0)</f>
        <v>0</v>
      </c>
      <c r="BF1395" s="155">
        <f>IF(U1395="snížená",N1395,0)</f>
        <v>0</v>
      </c>
      <c r="BG1395" s="155">
        <f>IF(U1395="zákl. přenesená",N1395,0)</f>
        <v>0</v>
      </c>
      <c r="BH1395" s="155">
        <f>IF(U1395="sníž. přenesená",N1395,0)</f>
        <v>0</v>
      </c>
      <c r="BI1395" s="155">
        <f>IF(U1395="nulová",N1395,0)</f>
        <v>0</v>
      </c>
      <c r="BJ1395" s="9" t="s">
        <v>83</v>
      </c>
      <c r="BK1395" s="155">
        <f>ROUND(L1395*K1395,2)</f>
        <v>0</v>
      </c>
      <c r="BL1395" s="9" t="s">
        <v>152</v>
      </c>
      <c r="BM1395" s="9" t="s">
        <v>2035</v>
      </c>
    </row>
    <row r="1396" spans="2:18" s="23" customFormat="1" ht="6.75" customHeight="1">
      <c r="B1396" s="49"/>
      <c r="C1396" s="50"/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1"/>
    </row>
  </sheetData>
  <sheetProtection selectLockedCells="1" selectUnlockedCells="1"/>
  <mergeCells count="1956">
    <mergeCell ref="F1395:I1395"/>
    <mergeCell ref="L1395:M1395"/>
    <mergeCell ref="N1395:Q1395"/>
    <mergeCell ref="F1393:I1393"/>
    <mergeCell ref="L1393:M1393"/>
    <mergeCell ref="N1393:Q1393"/>
    <mergeCell ref="F1394:I1394"/>
    <mergeCell ref="L1394:M1394"/>
    <mergeCell ref="N1394:Q1394"/>
    <mergeCell ref="N1389:Q1389"/>
    <mergeCell ref="N1390:Q1390"/>
    <mergeCell ref="F1391:I1391"/>
    <mergeCell ref="L1391:M1391"/>
    <mergeCell ref="N1391:Q1391"/>
    <mergeCell ref="F1392:I1392"/>
    <mergeCell ref="L1392:M1392"/>
    <mergeCell ref="N1392:Q1392"/>
    <mergeCell ref="F1386:I1386"/>
    <mergeCell ref="L1386:M1386"/>
    <mergeCell ref="N1386:Q1386"/>
    <mergeCell ref="F1387:I1387"/>
    <mergeCell ref="F1388:I1388"/>
    <mergeCell ref="L1388:M1388"/>
    <mergeCell ref="N1388:Q1388"/>
    <mergeCell ref="F1380:I1380"/>
    <mergeCell ref="F1381:I1381"/>
    <mergeCell ref="F1382:I1382"/>
    <mergeCell ref="F1383:I1383"/>
    <mergeCell ref="F1384:I1384"/>
    <mergeCell ref="N1385:Q1385"/>
    <mergeCell ref="F1374:I1374"/>
    <mergeCell ref="F1375:I1375"/>
    <mergeCell ref="F1376:I1376"/>
    <mergeCell ref="F1377:I1377"/>
    <mergeCell ref="F1378:I1378"/>
    <mergeCell ref="F1379:I1379"/>
    <mergeCell ref="F1368:I1368"/>
    <mergeCell ref="F1369:I1369"/>
    <mergeCell ref="F1370:I1370"/>
    <mergeCell ref="F1371:I1371"/>
    <mergeCell ref="F1372:I1372"/>
    <mergeCell ref="F1373:I1373"/>
    <mergeCell ref="N1362:Q1362"/>
    <mergeCell ref="F1363:I1363"/>
    <mergeCell ref="F1364:I1364"/>
    <mergeCell ref="F1365:I1365"/>
    <mergeCell ref="F1366:I1366"/>
    <mergeCell ref="F1367:I1367"/>
    <mergeCell ref="F1358:I1358"/>
    <mergeCell ref="F1359:I1359"/>
    <mergeCell ref="F1360:I1360"/>
    <mergeCell ref="F1361:I1361"/>
    <mergeCell ref="F1362:I1362"/>
    <mergeCell ref="L1362:M1362"/>
    <mergeCell ref="F1352:I1352"/>
    <mergeCell ref="F1353:I1353"/>
    <mergeCell ref="F1354:I1354"/>
    <mergeCell ref="F1355:I1355"/>
    <mergeCell ref="F1356:I1356"/>
    <mergeCell ref="F1357:I1357"/>
    <mergeCell ref="F1346:I1346"/>
    <mergeCell ref="F1347:I1347"/>
    <mergeCell ref="F1348:I1348"/>
    <mergeCell ref="F1349:I1349"/>
    <mergeCell ref="F1350:I1350"/>
    <mergeCell ref="F1351:I1351"/>
    <mergeCell ref="F1342:I1342"/>
    <mergeCell ref="F1343:I1343"/>
    <mergeCell ref="L1343:M1343"/>
    <mergeCell ref="N1343:Q1343"/>
    <mergeCell ref="F1344:I1344"/>
    <mergeCell ref="F1345:I1345"/>
    <mergeCell ref="F1336:I1336"/>
    <mergeCell ref="F1337:I1337"/>
    <mergeCell ref="F1338:I1338"/>
    <mergeCell ref="F1339:I1339"/>
    <mergeCell ref="F1340:I1340"/>
    <mergeCell ref="F1341:I1341"/>
    <mergeCell ref="F1330:I1330"/>
    <mergeCell ref="F1331:I1331"/>
    <mergeCell ref="F1332:I1332"/>
    <mergeCell ref="F1333:I1333"/>
    <mergeCell ref="N1334:Q1334"/>
    <mergeCell ref="F1335:I1335"/>
    <mergeCell ref="L1335:M1335"/>
    <mergeCell ref="N1335:Q1335"/>
    <mergeCell ref="F1328:I1328"/>
    <mergeCell ref="L1328:M1328"/>
    <mergeCell ref="N1328:Q1328"/>
    <mergeCell ref="F1329:I1329"/>
    <mergeCell ref="L1329:M1329"/>
    <mergeCell ref="N1329:Q1329"/>
    <mergeCell ref="F1322:I1322"/>
    <mergeCell ref="F1323:I1323"/>
    <mergeCell ref="F1324:I1324"/>
    <mergeCell ref="F1325:I1325"/>
    <mergeCell ref="F1326:I1326"/>
    <mergeCell ref="F1327:I1327"/>
    <mergeCell ref="F1318:I1318"/>
    <mergeCell ref="F1319:I1319"/>
    <mergeCell ref="L1319:M1319"/>
    <mergeCell ref="N1319:Q1319"/>
    <mergeCell ref="N1320:Q1320"/>
    <mergeCell ref="F1321:I1321"/>
    <mergeCell ref="L1321:M1321"/>
    <mergeCell ref="N1321:Q1321"/>
    <mergeCell ref="F1314:I1314"/>
    <mergeCell ref="F1315:I1315"/>
    <mergeCell ref="L1315:M1315"/>
    <mergeCell ref="N1315:Q1315"/>
    <mergeCell ref="F1316:I1316"/>
    <mergeCell ref="F1317:I1317"/>
    <mergeCell ref="L1317:M1317"/>
    <mergeCell ref="N1317:Q1317"/>
    <mergeCell ref="L1311:M1311"/>
    <mergeCell ref="N1311:Q1311"/>
    <mergeCell ref="F1312:I1312"/>
    <mergeCell ref="F1313:I1313"/>
    <mergeCell ref="L1313:M1313"/>
    <mergeCell ref="N1313:Q1313"/>
    <mergeCell ref="F1306:I1306"/>
    <mergeCell ref="F1307:I1307"/>
    <mergeCell ref="F1308:I1308"/>
    <mergeCell ref="F1309:I1309"/>
    <mergeCell ref="F1310:I1310"/>
    <mergeCell ref="F1311:I1311"/>
    <mergeCell ref="F1300:I1300"/>
    <mergeCell ref="F1301:I1301"/>
    <mergeCell ref="F1302:I1302"/>
    <mergeCell ref="F1303:I1303"/>
    <mergeCell ref="F1304:I1304"/>
    <mergeCell ref="F1305:I1305"/>
    <mergeCell ref="F1294:I1294"/>
    <mergeCell ref="F1295:I1295"/>
    <mergeCell ref="F1296:I1296"/>
    <mergeCell ref="F1297:I1297"/>
    <mergeCell ref="F1298:I1298"/>
    <mergeCell ref="F1299:I1299"/>
    <mergeCell ref="F1288:I1288"/>
    <mergeCell ref="F1289:I1289"/>
    <mergeCell ref="F1290:I1290"/>
    <mergeCell ref="F1291:I1291"/>
    <mergeCell ref="F1292:I1292"/>
    <mergeCell ref="F1293:I1293"/>
    <mergeCell ref="F1284:I1284"/>
    <mergeCell ref="F1285:I1285"/>
    <mergeCell ref="L1285:M1285"/>
    <mergeCell ref="N1285:Q1285"/>
    <mergeCell ref="F1286:I1286"/>
    <mergeCell ref="F1287:I1287"/>
    <mergeCell ref="F1280:I1280"/>
    <mergeCell ref="F1281:I1281"/>
    <mergeCell ref="L1281:M1281"/>
    <mergeCell ref="N1281:Q1281"/>
    <mergeCell ref="N1282:Q1282"/>
    <mergeCell ref="F1283:I1283"/>
    <mergeCell ref="L1283:M1283"/>
    <mergeCell ref="N1283:Q1283"/>
    <mergeCell ref="F1277:I1277"/>
    <mergeCell ref="L1277:M1277"/>
    <mergeCell ref="N1277:Q1277"/>
    <mergeCell ref="N1278:Q1278"/>
    <mergeCell ref="F1279:I1279"/>
    <mergeCell ref="L1279:M1279"/>
    <mergeCell ref="N1279:Q1279"/>
    <mergeCell ref="F1273:I1273"/>
    <mergeCell ref="F1274:I1274"/>
    <mergeCell ref="F1275:I1275"/>
    <mergeCell ref="L1275:M1275"/>
    <mergeCell ref="N1275:Q1275"/>
    <mergeCell ref="F1276:I1276"/>
    <mergeCell ref="F1267:I1267"/>
    <mergeCell ref="F1268:I1268"/>
    <mergeCell ref="F1269:I1269"/>
    <mergeCell ref="F1270:I1270"/>
    <mergeCell ref="F1271:I1271"/>
    <mergeCell ref="F1272:I1272"/>
    <mergeCell ref="F1261:I1261"/>
    <mergeCell ref="F1262:I1262"/>
    <mergeCell ref="F1263:I1263"/>
    <mergeCell ref="F1264:I1264"/>
    <mergeCell ref="F1265:I1265"/>
    <mergeCell ref="F1266:I1266"/>
    <mergeCell ref="F1255:I1255"/>
    <mergeCell ref="F1256:I1256"/>
    <mergeCell ref="F1257:I1257"/>
    <mergeCell ref="F1258:I1258"/>
    <mergeCell ref="F1259:I1259"/>
    <mergeCell ref="F1260:I1260"/>
    <mergeCell ref="F1251:I1251"/>
    <mergeCell ref="F1252:I1252"/>
    <mergeCell ref="L1252:M1252"/>
    <mergeCell ref="N1252:Q1252"/>
    <mergeCell ref="F1253:I1253"/>
    <mergeCell ref="F1254:I1254"/>
    <mergeCell ref="F1247:I1247"/>
    <mergeCell ref="F1248:I1248"/>
    <mergeCell ref="F1249:I1249"/>
    <mergeCell ref="F1250:I1250"/>
    <mergeCell ref="L1250:M1250"/>
    <mergeCell ref="N1250:Q1250"/>
    <mergeCell ref="F1243:I1243"/>
    <mergeCell ref="L1243:M1243"/>
    <mergeCell ref="N1243:Q1243"/>
    <mergeCell ref="F1244:I1244"/>
    <mergeCell ref="F1245:I1245"/>
    <mergeCell ref="F1246:I1246"/>
    <mergeCell ref="N1239:Q1239"/>
    <mergeCell ref="F1240:I1240"/>
    <mergeCell ref="F1241:I1241"/>
    <mergeCell ref="L1241:M1241"/>
    <mergeCell ref="N1241:Q1241"/>
    <mergeCell ref="F1242:I1242"/>
    <mergeCell ref="F1235:I1235"/>
    <mergeCell ref="F1236:I1236"/>
    <mergeCell ref="F1237:I1237"/>
    <mergeCell ref="F1238:I1238"/>
    <mergeCell ref="F1239:I1239"/>
    <mergeCell ref="L1239:M1239"/>
    <mergeCell ref="F1231:I1231"/>
    <mergeCell ref="F1232:I1232"/>
    <mergeCell ref="L1232:M1232"/>
    <mergeCell ref="N1232:Q1232"/>
    <mergeCell ref="F1233:I1233"/>
    <mergeCell ref="F1234:I1234"/>
    <mergeCell ref="F1225:I1225"/>
    <mergeCell ref="F1226:I1226"/>
    <mergeCell ref="F1227:I1227"/>
    <mergeCell ref="F1228:I1228"/>
    <mergeCell ref="F1229:I1229"/>
    <mergeCell ref="F1230:I1230"/>
    <mergeCell ref="F1219:I1219"/>
    <mergeCell ref="F1220:I1220"/>
    <mergeCell ref="F1221:I1221"/>
    <mergeCell ref="F1222:I1222"/>
    <mergeCell ref="F1223:I1223"/>
    <mergeCell ref="F1224:I1224"/>
    <mergeCell ref="N1213:Q1213"/>
    <mergeCell ref="F1214:I1214"/>
    <mergeCell ref="F1215:I1215"/>
    <mergeCell ref="F1216:I1216"/>
    <mergeCell ref="F1217:I1217"/>
    <mergeCell ref="F1218:I1218"/>
    <mergeCell ref="F1209:I1209"/>
    <mergeCell ref="F1210:I1210"/>
    <mergeCell ref="F1211:I1211"/>
    <mergeCell ref="F1212:I1212"/>
    <mergeCell ref="F1213:I1213"/>
    <mergeCell ref="L1213:M1213"/>
    <mergeCell ref="F1206:I1206"/>
    <mergeCell ref="L1206:M1206"/>
    <mergeCell ref="N1206:Q1206"/>
    <mergeCell ref="N1207:Q1207"/>
    <mergeCell ref="F1208:I1208"/>
    <mergeCell ref="L1208:M1208"/>
    <mergeCell ref="N1208:Q1208"/>
    <mergeCell ref="F1202:I1202"/>
    <mergeCell ref="F1203:I1203"/>
    <mergeCell ref="F1204:I1204"/>
    <mergeCell ref="L1204:M1204"/>
    <mergeCell ref="N1204:Q1204"/>
    <mergeCell ref="F1205:I1205"/>
    <mergeCell ref="F1198:I1198"/>
    <mergeCell ref="F1199:I1199"/>
    <mergeCell ref="L1199:M1199"/>
    <mergeCell ref="N1199:Q1199"/>
    <mergeCell ref="F1200:I1200"/>
    <mergeCell ref="F1201:I1201"/>
    <mergeCell ref="L1201:M1201"/>
    <mergeCell ref="N1201:Q1201"/>
    <mergeCell ref="F1192:I1192"/>
    <mergeCell ref="F1193:I1193"/>
    <mergeCell ref="F1194:I1194"/>
    <mergeCell ref="F1195:I1195"/>
    <mergeCell ref="F1196:I1196"/>
    <mergeCell ref="F1197:I1197"/>
    <mergeCell ref="N1186:Q1186"/>
    <mergeCell ref="F1187:I1187"/>
    <mergeCell ref="F1188:I1188"/>
    <mergeCell ref="F1189:I1189"/>
    <mergeCell ref="F1190:I1190"/>
    <mergeCell ref="F1191:I1191"/>
    <mergeCell ref="F1182:I1182"/>
    <mergeCell ref="F1183:I1183"/>
    <mergeCell ref="F1184:I1184"/>
    <mergeCell ref="F1185:I1185"/>
    <mergeCell ref="F1186:I1186"/>
    <mergeCell ref="L1186:M1186"/>
    <mergeCell ref="F1178:I1178"/>
    <mergeCell ref="L1178:M1178"/>
    <mergeCell ref="N1178:Q1178"/>
    <mergeCell ref="F1179:I1179"/>
    <mergeCell ref="F1180:I1180"/>
    <mergeCell ref="F1181:I1181"/>
    <mergeCell ref="F1172:I1172"/>
    <mergeCell ref="F1173:I1173"/>
    <mergeCell ref="F1174:I1174"/>
    <mergeCell ref="F1175:I1175"/>
    <mergeCell ref="F1176:I1176"/>
    <mergeCell ref="F1177:I1177"/>
    <mergeCell ref="F1166:I1166"/>
    <mergeCell ref="F1167:I1167"/>
    <mergeCell ref="F1168:I1168"/>
    <mergeCell ref="F1169:I1169"/>
    <mergeCell ref="F1170:I1170"/>
    <mergeCell ref="F1171:I1171"/>
    <mergeCell ref="F1160:I1160"/>
    <mergeCell ref="F1161:I1161"/>
    <mergeCell ref="F1162:I1162"/>
    <mergeCell ref="F1163:I1163"/>
    <mergeCell ref="F1164:I1164"/>
    <mergeCell ref="F1165:I1165"/>
    <mergeCell ref="F1154:I1154"/>
    <mergeCell ref="F1155:I1155"/>
    <mergeCell ref="F1156:I1156"/>
    <mergeCell ref="F1157:I1157"/>
    <mergeCell ref="F1158:I1158"/>
    <mergeCell ref="F1159:I1159"/>
    <mergeCell ref="F1150:I1150"/>
    <mergeCell ref="F1151:I1151"/>
    <mergeCell ref="F1152:I1152"/>
    <mergeCell ref="F1153:I1153"/>
    <mergeCell ref="L1153:M1153"/>
    <mergeCell ref="N1153:Q1153"/>
    <mergeCell ref="F1146:I1146"/>
    <mergeCell ref="F1147:I1147"/>
    <mergeCell ref="F1148:I1148"/>
    <mergeCell ref="F1149:I1149"/>
    <mergeCell ref="L1149:M1149"/>
    <mergeCell ref="N1149:Q1149"/>
    <mergeCell ref="F1140:I1140"/>
    <mergeCell ref="F1141:I1141"/>
    <mergeCell ref="F1142:I1142"/>
    <mergeCell ref="F1143:I1143"/>
    <mergeCell ref="F1144:I1144"/>
    <mergeCell ref="F1145:I1145"/>
    <mergeCell ref="F1136:I1136"/>
    <mergeCell ref="L1136:M1136"/>
    <mergeCell ref="N1136:Q1136"/>
    <mergeCell ref="F1137:I1137"/>
    <mergeCell ref="F1138:I1138"/>
    <mergeCell ref="F1139:I1139"/>
    <mergeCell ref="F1132:I1132"/>
    <mergeCell ref="F1133:I1133"/>
    <mergeCell ref="F1134:I1134"/>
    <mergeCell ref="F1135:I1135"/>
    <mergeCell ref="L1135:M1135"/>
    <mergeCell ref="N1135:Q1135"/>
    <mergeCell ref="F1129:I1129"/>
    <mergeCell ref="L1129:M1129"/>
    <mergeCell ref="N1129:Q1129"/>
    <mergeCell ref="N1130:Q1130"/>
    <mergeCell ref="F1131:I1131"/>
    <mergeCell ref="L1131:M1131"/>
    <mergeCell ref="N1131:Q1131"/>
    <mergeCell ref="F1125:I1125"/>
    <mergeCell ref="L1125:M1125"/>
    <mergeCell ref="N1125:Q1125"/>
    <mergeCell ref="F1126:I1126"/>
    <mergeCell ref="F1127:I1127"/>
    <mergeCell ref="F1128:I1128"/>
    <mergeCell ref="F1121:I1121"/>
    <mergeCell ref="F1122:I1122"/>
    <mergeCell ref="L1122:M1122"/>
    <mergeCell ref="N1122:Q1122"/>
    <mergeCell ref="F1123:I1123"/>
    <mergeCell ref="F1124:I1124"/>
    <mergeCell ref="N1117:Q1117"/>
    <mergeCell ref="F1118:I1118"/>
    <mergeCell ref="F1119:I1119"/>
    <mergeCell ref="L1119:M1119"/>
    <mergeCell ref="N1119:Q1119"/>
    <mergeCell ref="F1120:I1120"/>
    <mergeCell ref="F1113:I1113"/>
    <mergeCell ref="F1114:I1114"/>
    <mergeCell ref="F1115:I1115"/>
    <mergeCell ref="F1116:I1116"/>
    <mergeCell ref="F1117:I1117"/>
    <mergeCell ref="L1117:M1117"/>
    <mergeCell ref="N1107:Q1107"/>
    <mergeCell ref="F1108:I1108"/>
    <mergeCell ref="F1109:I1109"/>
    <mergeCell ref="F1110:I1110"/>
    <mergeCell ref="F1111:I1111"/>
    <mergeCell ref="F1112:I1112"/>
    <mergeCell ref="L1112:M1112"/>
    <mergeCell ref="N1112:Q1112"/>
    <mergeCell ref="F1103:I1103"/>
    <mergeCell ref="F1104:I1104"/>
    <mergeCell ref="F1105:I1105"/>
    <mergeCell ref="F1106:I1106"/>
    <mergeCell ref="F1107:I1107"/>
    <mergeCell ref="L1107:M1107"/>
    <mergeCell ref="N1099:Q1099"/>
    <mergeCell ref="F1100:I1100"/>
    <mergeCell ref="L1100:M1100"/>
    <mergeCell ref="N1100:Q1100"/>
    <mergeCell ref="F1101:I1101"/>
    <mergeCell ref="F1102:I1102"/>
    <mergeCell ref="F1096:I1096"/>
    <mergeCell ref="L1096:M1096"/>
    <mergeCell ref="N1096:Q1096"/>
    <mergeCell ref="F1097:I1097"/>
    <mergeCell ref="F1098:I1098"/>
    <mergeCell ref="L1098:M1098"/>
    <mergeCell ref="N1098:Q1098"/>
    <mergeCell ref="F1093:I1093"/>
    <mergeCell ref="L1093:M1093"/>
    <mergeCell ref="N1093:Q1093"/>
    <mergeCell ref="F1094:I1094"/>
    <mergeCell ref="F1095:I1095"/>
    <mergeCell ref="L1095:M1095"/>
    <mergeCell ref="N1095:Q1095"/>
    <mergeCell ref="F1089:I1089"/>
    <mergeCell ref="F1090:I1090"/>
    <mergeCell ref="L1090:M1090"/>
    <mergeCell ref="N1090:Q1090"/>
    <mergeCell ref="F1091:I1091"/>
    <mergeCell ref="F1092:I1092"/>
    <mergeCell ref="L1092:M1092"/>
    <mergeCell ref="N1092:Q1092"/>
    <mergeCell ref="F1086:I1086"/>
    <mergeCell ref="F1087:I1087"/>
    <mergeCell ref="L1087:M1087"/>
    <mergeCell ref="N1087:Q1087"/>
    <mergeCell ref="F1088:I1088"/>
    <mergeCell ref="L1088:M1088"/>
    <mergeCell ref="N1088:Q1088"/>
    <mergeCell ref="F1082:I1082"/>
    <mergeCell ref="F1083:I1083"/>
    <mergeCell ref="L1083:M1083"/>
    <mergeCell ref="N1083:Q1083"/>
    <mergeCell ref="F1084:I1084"/>
    <mergeCell ref="F1085:I1085"/>
    <mergeCell ref="L1085:M1085"/>
    <mergeCell ref="N1085:Q1085"/>
    <mergeCell ref="F1079:I1079"/>
    <mergeCell ref="F1080:I1080"/>
    <mergeCell ref="L1080:M1080"/>
    <mergeCell ref="N1080:Q1080"/>
    <mergeCell ref="F1081:I1081"/>
    <mergeCell ref="L1081:M1081"/>
    <mergeCell ref="N1081:Q1081"/>
    <mergeCell ref="F1076:I1076"/>
    <mergeCell ref="F1077:I1077"/>
    <mergeCell ref="L1077:M1077"/>
    <mergeCell ref="N1077:Q1077"/>
    <mergeCell ref="F1078:I1078"/>
    <mergeCell ref="L1078:M1078"/>
    <mergeCell ref="N1078:Q1078"/>
    <mergeCell ref="F1073:I1073"/>
    <mergeCell ref="F1074:I1074"/>
    <mergeCell ref="L1074:M1074"/>
    <mergeCell ref="N1074:Q1074"/>
    <mergeCell ref="F1075:I1075"/>
    <mergeCell ref="L1075:M1075"/>
    <mergeCell ref="N1075:Q1075"/>
    <mergeCell ref="F1070:I1070"/>
    <mergeCell ref="L1070:M1070"/>
    <mergeCell ref="N1070:Q1070"/>
    <mergeCell ref="F1071:I1071"/>
    <mergeCell ref="F1072:I1072"/>
    <mergeCell ref="L1072:M1072"/>
    <mergeCell ref="N1072:Q1072"/>
    <mergeCell ref="F1066:I1066"/>
    <mergeCell ref="F1067:I1067"/>
    <mergeCell ref="L1067:M1067"/>
    <mergeCell ref="N1067:Q1067"/>
    <mergeCell ref="F1068:I1068"/>
    <mergeCell ref="F1069:I1069"/>
    <mergeCell ref="L1069:M1069"/>
    <mergeCell ref="N1069:Q1069"/>
    <mergeCell ref="F1062:I1062"/>
    <mergeCell ref="F1063:I1063"/>
    <mergeCell ref="L1063:M1063"/>
    <mergeCell ref="N1063:Q1063"/>
    <mergeCell ref="F1064:I1064"/>
    <mergeCell ref="F1065:I1065"/>
    <mergeCell ref="L1065:M1065"/>
    <mergeCell ref="N1065:Q1065"/>
    <mergeCell ref="F1060:I1060"/>
    <mergeCell ref="L1060:M1060"/>
    <mergeCell ref="N1060:Q1060"/>
    <mergeCell ref="F1061:I1061"/>
    <mergeCell ref="L1061:M1061"/>
    <mergeCell ref="N1061:Q1061"/>
    <mergeCell ref="F1056:I1056"/>
    <mergeCell ref="F1057:I1057"/>
    <mergeCell ref="L1057:M1057"/>
    <mergeCell ref="N1057:Q1057"/>
    <mergeCell ref="F1058:I1058"/>
    <mergeCell ref="F1059:I1059"/>
    <mergeCell ref="F1052:I1052"/>
    <mergeCell ref="F1053:I1053"/>
    <mergeCell ref="L1053:M1053"/>
    <mergeCell ref="N1053:Q1053"/>
    <mergeCell ref="F1054:I1054"/>
    <mergeCell ref="F1055:I1055"/>
    <mergeCell ref="L1055:M1055"/>
    <mergeCell ref="N1055:Q1055"/>
    <mergeCell ref="F1048:I1048"/>
    <mergeCell ref="F1049:I1049"/>
    <mergeCell ref="L1049:M1049"/>
    <mergeCell ref="N1049:Q1049"/>
    <mergeCell ref="F1050:I1050"/>
    <mergeCell ref="F1051:I1051"/>
    <mergeCell ref="L1051:M1051"/>
    <mergeCell ref="N1051:Q1051"/>
    <mergeCell ref="F1044:I1044"/>
    <mergeCell ref="F1045:I1045"/>
    <mergeCell ref="L1045:M1045"/>
    <mergeCell ref="N1045:Q1045"/>
    <mergeCell ref="F1046:I1046"/>
    <mergeCell ref="F1047:I1047"/>
    <mergeCell ref="L1047:M1047"/>
    <mergeCell ref="N1047:Q1047"/>
    <mergeCell ref="F1040:I1040"/>
    <mergeCell ref="F1041:I1041"/>
    <mergeCell ref="L1041:M1041"/>
    <mergeCell ref="N1041:Q1041"/>
    <mergeCell ref="F1042:I1042"/>
    <mergeCell ref="F1043:I1043"/>
    <mergeCell ref="L1043:M1043"/>
    <mergeCell ref="N1043:Q1043"/>
    <mergeCell ref="F1036:I1036"/>
    <mergeCell ref="F1037:I1037"/>
    <mergeCell ref="L1037:M1037"/>
    <mergeCell ref="N1037:Q1037"/>
    <mergeCell ref="F1038:I1038"/>
    <mergeCell ref="F1039:I1039"/>
    <mergeCell ref="L1039:M1039"/>
    <mergeCell ref="N1039:Q1039"/>
    <mergeCell ref="F1032:I1032"/>
    <mergeCell ref="F1033:I1033"/>
    <mergeCell ref="L1033:M1033"/>
    <mergeCell ref="N1033:Q1033"/>
    <mergeCell ref="F1034:I1034"/>
    <mergeCell ref="F1035:I1035"/>
    <mergeCell ref="L1035:M1035"/>
    <mergeCell ref="N1035:Q1035"/>
    <mergeCell ref="F1028:I1028"/>
    <mergeCell ref="F1029:I1029"/>
    <mergeCell ref="L1029:M1029"/>
    <mergeCell ref="N1029:Q1029"/>
    <mergeCell ref="F1030:I1030"/>
    <mergeCell ref="F1031:I1031"/>
    <mergeCell ref="L1031:M1031"/>
    <mergeCell ref="N1031:Q1031"/>
    <mergeCell ref="F1024:I1024"/>
    <mergeCell ref="F1025:I1025"/>
    <mergeCell ref="L1025:M1025"/>
    <mergeCell ref="N1025:Q1025"/>
    <mergeCell ref="F1026:I1026"/>
    <mergeCell ref="F1027:I1027"/>
    <mergeCell ref="L1027:M1027"/>
    <mergeCell ref="N1027:Q1027"/>
    <mergeCell ref="N1020:Q1020"/>
    <mergeCell ref="F1021:I1021"/>
    <mergeCell ref="L1021:M1021"/>
    <mergeCell ref="N1021:Q1021"/>
    <mergeCell ref="F1022:I1022"/>
    <mergeCell ref="F1023:I1023"/>
    <mergeCell ref="L1023:M1023"/>
    <mergeCell ref="N1023:Q1023"/>
    <mergeCell ref="F1016:I1016"/>
    <mergeCell ref="F1017:I1017"/>
    <mergeCell ref="L1017:M1017"/>
    <mergeCell ref="N1017:Q1017"/>
    <mergeCell ref="F1018:I1018"/>
    <mergeCell ref="F1019:I1019"/>
    <mergeCell ref="L1019:M1019"/>
    <mergeCell ref="N1019:Q1019"/>
    <mergeCell ref="F1012:I1012"/>
    <mergeCell ref="F1013:I1013"/>
    <mergeCell ref="L1013:M1013"/>
    <mergeCell ref="N1013:Q1013"/>
    <mergeCell ref="F1014:I1014"/>
    <mergeCell ref="F1015:I1015"/>
    <mergeCell ref="F1008:I1008"/>
    <mergeCell ref="F1009:I1009"/>
    <mergeCell ref="L1009:M1009"/>
    <mergeCell ref="N1009:Q1009"/>
    <mergeCell ref="F1010:I1010"/>
    <mergeCell ref="F1011:I1011"/>
    <mergeCell ref="L1011:M1011"/>
    <mergeCell ref="N1011:Q1011"/>
    <mergeCell ref="F1006:I1006"/>
    <mergeCell ref="L1006:M1006"/>
    <mergeCell ref="N1006:Q1006"/>
    <mergeCell ref="F1007:I1007"/>
    <mergeCell ref="L1007:M1007"/>
    <mergeCell ref="N1007:Q1007"/>
    <mergeCell ref="F1002:I1002"/>
    <mergeCell ref="F1003:I1003"/>
    <mergeCell ref="F1004:I1004"/>
    <mergeCell ref="L1004:M1004"/>
    <mergeCell ref="N1004:Q1004"/>
    <mergeCell ref="N1005:Q1005"/>
    <mergeCell ref="F998:I998"/>
    <mergeCell ref="L998:M998"/>
    <mergeCell ref="N998:Q998"/>
    <mergeCell ref="F999:I999"/>
    <mergeCell ref="F1000:I1000"/>
    <mergeCell ref="F1001:I1001"/>
    <mergeCell ref="L1001:M1001"/>
    <mergeCell ref="N1001:Q1001"/>
    <mergeCell ref="F994:I994"/>
    <mergeCell ref="F995:I995"/>
    <mergeCell ref="L995:M995"/>
    <mergeCell ref="N995:Q995"/>
    <mergeCell ref="F996:I996"/>
    <mergeCell ref="F997:I997"/>
    <mergeCell ref="F990:I990"/>
    <mergeCell ref="F991:I991"/>
    <mergeCell ref="F992:I992"/>
    <mergeCell ref="L992:M992"/>
    <mergeCell ref="N992:Q992"/>
    <mergeCell ref="F993:I993"/>
    <mergeCell ref="F986:I986"/>
    <mergeCell ref="L986:M986"/>
    <mergeCell ref="N986:Q986"/>
    <mergeCell ref="F987:I987"/>
    <mergeCell ref="F988:I988"/>
    <mergeCell ref="F989:I989"/>
    <mergeCell ref="L989:M989"/>
    <mergeCell ref="N989:Q989"/>
    <mergeCell ref="F982:I982"/>
    <mergeCell ref="L982:M982"/>
    <mergeCell ref="N982:Q982"/>
    <mergeCell ref="F983:I983"/>
    <mergeCell ref="F984:I984"/>
    <mergeCell ref="F985:I985"/>
    <mergeCell ref="F978:I978"/>
    <mergeCell ref="L978:M978"/>
    <mergeCell ref="N978:Q978"/>
    <mergeCell ref="F979:I979"/>
    <mergeCell ref="F980:I980"/>
    <mergeCell ref="F981:I981"/>
    <mergeCell ref="F974:I974"/>
    <mergeCell ref="L974:M974"/>
    <mergeCell ref="N974:Q974"/>
    <mergeCell ref="F975:I975"/>
    <mergeCell ref="F976:I976"/>
    <mergeCell ref="F977:I977"/>
    <mergeCell ref="F970:I970"/>
    <mergeCell ref="L970:M970"/>
    <mergeCell ref="N970:Q970"/>
    <mergeCell ref="F971:I971"/>
    <mergeCell ref="F972:I972"/>
    <mergeCell ref="F973:I973"/>
    <mergeCell ref="F966:I966"/>
    <mergeCell ref="L966:M966"/>
    <mergeCell ref="N966:Q966"/>
    <mergeCell ref="F967:I967"/>
    <mergeCell ref="F968:I968"/>
    <mergeCell ref="F969:I969"/>
    <mergeCell ref="F962:I962"/>
    <mergeCell ref="L962:M962"/>
    <mergeCell ref="N962:Q962"/>
    <mergeCell ref="F963:I963"/>
    <mergeCell ref="F964:I964"/>
    <mergeCell ref="F965:I965"/>
    <mergeCell ref="F958:I958"/>
    <mergeCell ref="L958:M958"/>
    <mergeCell ref="N958:Q958"/>
    <mergeCell ref="F959:I959"/>
    <mergeCell ref="F960:I960"/>
    <mergeCell ref="F961:I961"/>
    <mergeCell ref="F954:I954"/>
    <mergeCell ref="L954:M954"/>
    <mergeCell ref="N954:Q954"/>
    <mergeCell ref="F955:I955"/>
    <mergeCell ref="F956:I956"/>
    <mergeCell ref="F957:I957"/>
    <mergeCell ref="F950:I950"/>
    <mergeCell ref="L950:M950"/>
    <mergeCell ref="N950:Q950"/>
    <mergeCell ref="F951:I951"/>
    <mergeCell ref="F952:I952"/>
    <mergeCell ref="F953:I953"/>
    <mergeCell ref="F946:I946"/>
    <mergeCell ref="L946:M946"/>
    <mergeCell ref="N946:Q946"/>
    <mergeCell ref="F947:I947"/>
    <mergeCell ref="F948:I948"/>
    <mergeCell ref="F949:I949"/>
    <mergeCell ref="L941:M941"/>
    <mergeCell ref="N941:Q941"/>
    <mergeCell ref="F942:I942"/>
    <mergeCell ref="F943:I943"/>
    <mergeCell ref="F944:I944"/>
    <mergeCell ref="F945:I945"/>
    <mergeCell ref="F936:I936"/>
    <mergeCell ref="F937:I937"/>
    <mergeCell ref="F938:I938"/>
    <mergeCell ref="F939:I939"/>
    <mergeCell ref="F940:I940"/>
    <mergeCell ref="F941:I941"/>
    <mergeCell ref="F930:I930"/>
    <mergeCell ref="F931:I931"/>
    <mergeCell ref="F932:I932"/>
    <mergeCell ref="F933:I933"/>
    <mergeCell ref="F934:I934"/>
    <mergeCell ref="F935:I935"/>
    <mergeCell ref="F927:I927"/>
    <mergeCell ref="L927:M927"/>
    <mergeCell ref="N927:Q927"/>
    <mergeCell ref="N928:Q928"/>
    <mergeCell ref="F929:I929"/>
    <mergeCell ref="L929:M929"/>
    <mergeCell ref="N929:Q929"/>
    <mergeCell ref="L924:M924"/>
    <mergeCell ref="N924:Q924"/>
    <mergeCell ref="F925:I925"/>
    <mergeCell ref="L925:M925"/>
    <mergeCell ref="N925:Q925"/>
    <mergeCell ref="F926:I926"/>
    <mergeCell ref="F919:I919"/>
    <mergeCell ref="F920:I920"/>
    <mergeCell ref="F921:I921"/>
    <mergeCell ref="F922:I922"/>
    <mergeCell ref="F923:I923"/>
    <mergeCell ref="F924:I924"/>
    <mergeCell ref="F915:I915"/>
    <mergeCell ref="F916:I916"/>
    <mergeCell ref="L916:M916"/>
    <mergeCell ref="N916:Q916"/>
    <mergeCell ref="F917:I917"/>
    <mergeCell ref="F918:I918"/>
    <mergeCell ref="F911:I911"/>
    <mergeCell ref="F912:I912"/>
    <mergeCell ref="L912:M912"/>
    <mergeCell ref="N912:Q912"/>
    <mergeCell ref="F913:I913"/>
    <mergeCell ref="F914:I914"/>
    <mergeCell ref="L914:M914"/>
    <mergeCell ref="N914:Q914"/>
    <mergeCell ref="F907:I907"/>
    <mergeCell ref="L907:M907"/>
    <mergeCell ref="N907:Q907"/>
    <mergeCell ref="F908:I908"/>
    <mergeCell ref="F909:I909"/>
    <mergeCell ref="F910:I910"/>
    <mergeCell ref="F901:I901"/>
    <mergeCell ref="F902:I902"/>
    <mergeCell ref="F903:I903"/>
    <mergeCell ref="F904:I904"/>
    <mergeCell ref="F905:I905"/>
    <mergeCell ref="F906:I906"/>
    <mergeCell ref="F898:I898"/>
    <mergeCell ref="L898:M898"/>
    <mergeCell ref="N898:Q898"/>
    <mergeCell ref="F899:I899"/>
    <mergeCell ref="F900:I900"/>
    <mergeCell ref="L900:M900"/>
    <mergeCell ref="N900:Q900"/>
    <mergeCell ref="L893:M893"/>
    <mergeCell ref="N893:Q893"/>
    <mergeCell ref="F894:I894"/>
    <mergeCell ref="F895:I895"/>
    <mergeCell ref="F896:I896"/>
    <mergeCell ref="F897:I897"/>
    <mergeCell ref="F888:I888"/>
    <mergeCell ref="F889:I889"/>
    <mergeCell ref="F890:I890"/>
    <mergeCell ref="F891:I891"/>
    <mergeCell ref="F892:I892"/>
    <mergeCell ref="F893:I893"/>
    <mergeCell ref="F884:I884"/>
    <mergeCell ref="F885:I885"/>
    <mergeCell ref="F886:I886"/>
    <mergeCell ref="F887:I887"/>
    <mergeCell ref="L887:M887"/>
    <mergeCell ref="N887:Q887"/>
    <mergeCell ref="F880:I880"/>
    <mergeCell ref="F881:I881"/>
    <mergeCell ref="F882:I882"/>
    <mergeCell ref="L882:M882"/>
    <mergeCell ref="N882:Q882"/>
    <mergeCell ref="F883:I883"/>
    <mergeCell ref="F876:I876"/>
    <mergeCell ref="L876:M876"/>
    <mergeCell ref="N876:Q876"/>
    <mergeCell ref="F877:I877"/>
    <mergeCell ref="F878:I878"/>
    <mergeCell ref="F879:I879"/>
    <mergeCell ref="L879:M879"/>
    <mergeCell ref="N879:Q879"/>
    <mergeCell ref="F870:I870"/>
    <mergeCell ref="F871:I871"/>
    <mergeCell ref="F872:I872"/>
    <mergeCell ref="F873:I873"/>
    <mergeCell ref="F874:I874"/>
    <mergeCell ref="F875:I875"/>
    <mergeCell ref="N866:Q866"/>
    <mergeCell ref="F867:I867"/>
    <mergeCell ref="F868:I868"/>
    <mergeCell ref="L868:M868"/>
    <mergeCell ref="N868:Q868"/>
    <mergeCell ref="F869:I869"/>
    <mergeCell ref="F862:I862"/>
    <mergeCell ref="F863:I863"/>
    <mergeCell ref="F864:I864"/>
    <mergeCell ref="F865:I865"/>
    <mergeCell ref="F866:I866"/>
    <mergeCell ref="L866:M866"/>
    <mergeCell ref="F856:I856"/>
    <mergeCell ref="F857:I857"/>
    <mergeCell ref="F858:I858"/>
    <mergeCell ref="F859:I859"/>
    <mergeCell ref="F860:I860"/>
    <mergeCell ref="F861:I861"/>
    <mergeCell ref="N852:Q852"/>
    <mergeCell ref="F853:I853"/>
    <mergeCell ref="L853:M853"/>
    <mergeCell ref="N853:Q853"/>
    <mergeCell ref="F854:I854"/>
    <mergeCell ref="F855:I855"/>
    <mergeCell ref="F848:I848"/>
    <mergeCell ref="L848:M848"/>
    <mergeCell ref="N848:Q848"/>
    <mergeCell ref="F849:I849"/>
    <mergeCell ref="F850:I850"/>
    <mergeCell ref="F851:I851"/>
    <mergeCell ref="L851:M851"/>
    <mergeCell ref="N851:Q851"/>
    <mergeCell ref="F844:I844"/>
    <mergeCell ref="F845:I845"/>
    <mergeCell ref="F846:I846"/>
    <mergeCell ref="L846:M846"/>
    <mergeCell ref="N846:Q846"/>
    <mergeCell ref="F847:I847"/>
    <mergeCell ref="F840:I840"/>
    <mergeCell ref="F841:I841"/>
    <mergeCell ref="F842:I842"/>
    <mergeCell ref="F843:I843"/>
    <mergeCell ref="L843:M843"/>
    <mergeCell ref="N843:Q843"/>
    <mergeCell ref="F834:I834"/>
    <mergeCell ref="F835:I835"/>
    <mergeCell ref="F836:I836"/>
    <mergeCell ref="F837:I837"/>
    <mergeCell ref="F838:I838"/>
    <mergeCell ref="F839:I839"/>
    <mergeCell ref="F830:I830"/>
    <mergeCell ref="F831:I831"/>
    <mergeCell ref="F832:I832"/>
    <mergeCell ref="L832:M832"/>
    <mergeCell ref="N832:Q832"/>
    <mergeCell ref="F833:I833"/>
    <mergeCell ref="F826:I826"/>
    <mergeCell ref="F827:I827"/>
    <mergeCell ref="L827:M827"/>
    <mergeCell ref="N827:Q827"/>
    <mergeCell ref="F828:I828"/>
    <mergeCell ref="F829:I829"/>
    <mergeCell ref="N820:Q820"/>
    <mergeCell ref="F821:I821"/>
    <mergeCell ref="F822:I822"/>
    <mergeCell ref="F823:I823"/>
    <mergeCell ref="F824:I824"/>
    <mergeCell ref="F825:I825"/>
    <mergeCell ref="L825:M825"/>
    <mergeCell ref="N825:Q825"/>
    <mergeCell ref="F816:I816"/>
    <mergeCell ref="F817:I817"/>
    <mergeCell ref="F818:I818"/>
    <mergeCell ref="F819:I819"/>
    <mergeCell ref="F820:I820"/>
    <mergeCell ref="L820:M820"/>
    <mergeCell ref="F812:I812"/>
    <mergeCell ref="F813:I813"/>
    <mergeCell ref="F814:I814"/>
    <mergeCell ref="F815:I815"/>
    <mergeCell ref="L815:M815"/>
    <mergeCell ref="N815:Q815"/>
    <mergeCell ref="F808:I808"/>
    <mergeCell ref="F809:I809"/>
    <mergeCell ref="L809:M809"/>
    <mergeCell ref="N809:Q809"/>
    <mergeCell ref="F810:I810"/>
    <mergeCell ref="F811:I811"/>
    <mergeCell ref="L811:M811"/>
    <mergeCell ref="N811:Q811"/>
    <mergeCell ref="F804:I804"/>
    <mergeCell ref="F805:I805"/>
    <mergeCell ref="F806:I806"/>
    <mergeCell ref="L806:M806"/>
    <mergeCell ref="N806:Q806"/>
    <mergeCell ref="F807:I807"/>
    <mergeCell ref="F800:I800"/>
    <mergeCell ref="F801:I801"/>
    <mergeCell ref="L801:M801"/>
    <mergeCell ref="N801:Q801"/>
    <mergeCell ref="F802:I802"/>
    <mergeCell ref="F803:I803"/>
    <mergeCell ref="L803:M803"/>
    <mergeCell ref="N803:Q803"/>
    <mergeCell ref="F796:I796"/>
    <mergeCell ref="F797:I797"/>
    <mergeCell ref="L797:M797"/>
    <mergeCell ref="N797:Q797"/>
    <mergeCell ref="F798:I798"/>
    <mergeCell ref="F799:I799"/>
    <mergeCell ref="F792:I792"/>
    <mergeCell ref="F793:I793"/>
    <mergeCell ref="L793:M793"/>
    <mergeCell ref="N793:Q793"/>
    <mergeCell ref="F794:I794"/>
    <mergeCell ref="F795:I795"/>
    <mergeCell ref="L795:M795"/>
    <mergeCell ref="N795:Q795"/>
    <mergeCell ref="F788:I788"/>
    <mergeCell ref="F789:I789"/>
    <mergeCell ref="L789:M789"/>
    <mergeCell ref="N789:Q789"/>
    <mergeCell ref="F790:I790"/>
    <mergeCell ref="F791:I791"/>
    <mergeCell ref="L791:M791"/>
    <mergeCell ref="N791:Q791"/>
    <mergeCell ref="F784:I784"/>
    <mergeCell ref="F785:I785"/>
    <mergeCell ref="L785:M785"/>
    <mergeCell ref="N785:Q785"/>
    <mergeCell ref="F786:I786"/>
    <mergeCell ref="F787:I787"/>
    <mergeCell ref="F780:I780"/>
    <mergeCell ref="F781:I781"/>
    <mergeCell ref="F782:I782"/>
    <mergeCell ref="L782:M782"/>
    <mergeCell ref="N782:Q782"/>
    <mergeCell ref="F783:I783"/>
    <mergeCell ref="L783:M783"/>
    <mergeCell ref="N783:Q783"/>
    <mergeCell ref="F776:I776"/>
    <mergeCell ref="L776:M776"/>
    <mergeCell ref="N776:Q776"/>
    <mergeCell ref="F777:I777"/>
    <mergeCell ref="F778:I778"/>
    <mergeCell ref="F779:I779"/>
    <mergeCell ref="N772:Q772"/>
    <mergeCell ref="F773:I773"/>
    <mergeCell ref="L773:M773"/>
    <mergeCell ref="N773:Q773"/>
    <mergeCell ref="F774:I774"/>
    <mergeCell ref="F775:I775"/>
    <mergeCell ref="L775:M775"/>
    <mergeCell ref="N775:Q775"/>
    <mergeCell ref="F769:I769"/>
    <mergeCell ref="L769:M769"/>
    <mergeCell ref="N769:Q769"/>
    <mergeCell ref="F770:I770"/>
    <mergeCell ref="F771:I771"/>
    <mergeCell ref="L771:M771"/>
    <mergeCell ref="N771:Q771"/>
    <mergeCell ref="F765:I765"/>
    <mergeCell ref="F766:I766"/>
    <mergeCell ref="F767:I767"/>
    <mergeCell ref="L767:M767"/>
    <mergeCell ref="N767:Q767"/>
    <mergeCell ref="F768:I768"/>
    <mergeCell ref="F762:I762"/>
    <mergeCell ref="L762:M762"/>
    <mergeCell ref="N762:Q762"/>
    <mergeCell ref="F763:I763"/>
    <mergeCell ref="F764:I764"/>
    <mergeCell ref="L764:M764"/>
    <mergeCell ref="N764:Q764"/>
    <mergeCell ref="F758:I758"/>
    <mergeCell ref="F759:I759"/>
    <mergeCell ref="F760:I760"/>
    <mergeCell ref="L760:M760"/>
    <mergeCell ref="N760:Q760"/>
    <mergeCell ref="F761:I761"/>
    <mergeCell ref="F754:I754"/>
    <mergeCell ref="F755:I755"/>
    <mergeCell ref="L755:M755"/>
    <mergeCell ref="N755:Q755"/>
    <mergeCell ref="F756:I756"/>
    <mergeCell ref="F757:I757"/>
    <mergeCell ref="F750:I750"/>
    <mergeCell ref="F751:I751"/>
    <mergeCell ref="F752:I752"/>
    <mergeCell ref="L752:M752"/>
    <mergeCell ref="N752:Q752"/>
    <mergeCell ref="F753:I753"/>
    <mergeCell ref="F746:I746"/>
    <mergeCell ref="F747:I747"/>
    <mergeCell ref="F748:I748"/>
    <mergeCell ref="L748:M748"/>
    <mergeCell ref="N748:Q748"/>
    <mergeCell ref="F749:I749"/>
    <mergeCell ref="F743:I743"/>
    <mergeCell ref="L743:M743"/>
    <mergeCell ref="N743:Q743"/>
    <mergeCell ref="F744:I744"/>
    <mergeCell ref="F745:I745"/>
    <mergeCell ref="L745:M745"/>
    <mergeCell ref="N745:Q745"/>
    <mergeCell ref="F739:I739"/>
    <mergeCell ref="F740:I740"/>
    <mergeCell ref="F741:I741"/>
    <mergeCell ref="L741:M741"/>
    <mergeCell ref="N741:Q741"/>
    <mergeCell ref="F742:I742"/>
    <mergeCell ref="F735:I735"/>
    <mergeCell ref="F736:I736"/>
    <mergeCell ref="F737:I737"/>
    <mergeCell ref="L737:M737"/>
    <mergeCell ref="N737:Q737"/>
    <mergeCell ref="F738:I738"/>
    <mergeCell ref="F731:I731"/>
    <mergeCell ref="L731:M731"/>
    <mergeCell ref="N731:Q731"/>
    <mergeCell ref="F732:I732"/>
    <mergeCell ref="F733:I733"/>
    <mergeCell ref="F734:I734"/>
    <mergeCell ref="L734:M734"/>
    <mergeCell ref="N734:Q734"/>
    <mergeCell ref="F727:I727"/>
    <mergeCell ref="L727:M727"/>
    <mergeCell ref="N727:Q727"/>
    <mergeCell ref="F728:I728"/>
    <mergeCell ref="F729:I729"/>
    <mergeCell ref="F730:I730"/>
    <mergeCell ref="F723:I723"/>
    <mergeCell ref="F724:I724"/>
    <mergeCell ref="L724:M724"/>
    <mergeCell ref="N724:Q724"/>
    <mergeCell ref="F725:I725"/>
    <mergeCell ref="F726:I726"/>
    <mergeCell ref="F719:I719"/>
    <mergeCell ref="F720:I720"/>
    <mergeCell ref="L720:M720"/>
    <mergeCell ref="N720:Q720"/>
    <mergeCell ref="F721:I721"/>
    <mergeCell ref="F722:I722"/>
    <mergeCell ref="F715:I715"/>
    <mergeCell ref="F716:I716"/>
    <mergeCell ref="F717:I717"/>
    <mergeCell ref="F718:I718"/>
    <mergeCell ref="L718:M718"/>
    <mergeCell ref="N718:Q718"/>
    <mergeCell ref="F709:I709"/>
    <mergeCell ref="F710:I710"/>
    <mergeCell ref="F711:I711"/>
    <mergeCell ref="F712:I712"/>
    <mergeCell ref="F713:I713"/>
    <mergeCell ref="F714:I714"/>
    <mergeCell ref="F705:I705"/>
    <mergeCell ref="F706:I706"/>
    <mergeCell ref="L706:M706"/>
    <mergeCell ref="N706:Q706"/>
    <mergeCell ref="N707:Q707"/>
    <mergeCell ref="F708:I708"/>
    <mergeCell ref="L708:M708"/>
    <mergeCell ref="N708:Q708"/>
    <mergeCell ref="F701:I701"/>
    <mergeCell ref="F702:I702"/>
    <mergeCell ref="L702:M702"/>
    <mergeCell ref="N702:Q702"/>
    <mergeCell ref="F703:I703"/>
    <mergeCell ref="F704:I704"/>
    <mergeCell ref="L704:M704"/>
    <mergeCell ref="N704:Q704"/>
    <mergeCell ref="F697:I697"/>
    <mergeCell ref="F698:I698"/>
    <mergeCell ref="L698:M698"/>
    <mergeCell ref="N698:Q698"/>
    <mergeCell ref="F699:I699"/>
    <mergeCell ref="F700:I700"/>
    <mergeCell ref="L700:M700"/>
    <mergeCell ref="N700:Q700"/>
    <mergeCell ref="F694:I694"/>
    <mergeCell ref="L694:M694"/>
    <mergeCell ref="N694:Q694"/>
    <mergeCell ref="F695:I695"/>
    <mergeCell ref="F696:I696"/>
    <mergeCell ref="L696:M696"/>
    <mergeCell ref="N696:Q696"/>
    <mergeCell ref="F690:I690"/>
    <mergeCell ref="F691:I691"/>
    <mergeCell ref="F692:I692"/>
    <mergeCell ref="L692:M692"/>
    <mergeCell ref="N692:Q692"/>
    <mergeCell ref="F693:I693"/>
    <mergeCell ref="N686:Q686"/>
    <mergeCell ref="F687:I687"/>
    <mergeCell ref="L687:M687"/>
    <mergeCell ref="N687:Q687"/>
    <mergeCell ref="F688:I688"/>
    <mergeCell ref="F689:I689"/>
    <mergeCell ref="F682:I682"/>
    <mergeCell ref="F683:I683"/>
    <mergeCell ref="L683:M683"/>
    <mergeCell ref="N683:Q683"/>
    <mergeCell ref="F684:I684"/>
    <mergeCell ref="F685:I685"/>
    <mergeCell ref="L685:M685"/>
    <mergeCell ref="N685:Q685"/>
    <mergeCell ref="F679:I679"/>
    <mergeCell ref="L679:M679"/>
    <mergeCell ref="N679:Q679"/>
    <mergeCell ref="F680:I680"/>
    <mergeCell ref="F681:I681"/>
    <mergeCell ref="L681:M681"/>
    <mergeCell ref="N681:Q681"/>
    <mergeCell ref="F675:I675"/>
    <mergeCell ref="F676:I676"/>
    <mergeCell ref="F677:I677"/>
    <mergeCell ref="L677:M677"/>
    <mergeCell ref="N677:Q677"/>
    <mergeCell ref="F678:I678"/>
    <mergeCell ref="N670:Q670"/>
    <mergeCell ref="F671:I671"/>
    <mergeCell ref="F672:I672"/>
    <mergeCell ref="F673:I673"/>
    <mergeCell ref="F674:I674"/>
    <mergeCell ref="L674:M674"/>
    <mergeCell ref="N674:Q674"/>
    <mergeCell ref="F666:I666"/>
    <mergeCell ref="F667:I667"/>
    <mergeCell ref="F668:I668"/>
    <mergeCell ref="F669:I669"/>
    <mergeCell ref="F670:I670"/>
    <mergeCell ref="L670:M670"/>
    <mergeCell ref="F660:I660"/>
    <mergeCell ref="F661:I661"/>
    <mergeCell ref="F662:I662"/>
    <mergeCell ref="F663:I663"/>
    <mergeCell ref="F664:I664"/>
    <mergeCell ref="F665:I665"/>
    <mergeCell ref="F656:I656"/>
    <mergeCell ref="L656:M656"/>
    <mergeCell ref="N656:Q656"/>
    <mergeCell ref="F657:I657"/>
    <mergeCell ref="F658:I658"/>
    <mergeCell ref="F659:I659"/>
    <mergeCell ref="N652:Q652"/>
    <mergeCell ref="N653:Q653"/>
    <mergeCell ref="F654:I654"/>
    <mergeCell ref="L654:M654"/>
    <mergeCell ref="N654:Q654"/>
    <mergeCell ref="F655:I655"/>
    <mergeCell ref="F649:I649"/>
    <mergeCell ref="L649:M649"/>
    <mergeCell ref="N649:Q649"/>
    <mergeCell ref="N650:Q650"/>
    <mergeCell ref="F651:I651"/>
    <mergeCell ref="L651:M651"/>
    <mergeCell ref="N651:Q651"/>
    <mergeCell ref="F646:I646"/>
    <mergeCell ref="L646:M646"/>
    <mergeCell ref="N646:Q646"/>
    <mergeCell ref="F647:I647"/>
    <mergeCell ref="F648:I648"/>
    <mergeCell ref="L648:M648"/>
    <mergeCell ref="N648:Q648"/>
    <mergeCell ref="N643:Q643"/>
    <mergeCell ref="F644:I644"/>
    <mergeCell ref="L644:M644"/>
    <mergeCell ref="N644:Q644"/>
    <mergeCell ref="F645:I645"/>
    <mergeCell ref="L645:M645"/>
    <mergeCell ref="N645:Q645"/>
    <mergeCell ref="F641:I641"/>
    <mergeCell ref="L641:M641"/>
    <mergeCell ref="N641:Q641"/>
    <mergeCell ref="F642:I642"/>
    <mergeCell ref="L642:M642"/>
    <mergeCell ref="N642:Q642"/>
    <mergeCell ref="F637:I637"/>
    <mergeCell ref="F638:I638"/>
    <mergeCell ref="F639:I639"/>
    <mergeCell ref="L639:M639"/>
    <mergeCell ref="N639:Q639"/>
    <mergeCell ref="F640:I640"/>
    <mergeCell ref="F633:I633"/>
    <mergeCell ref="L633:M633"/>
    <mergeCell ref="N633:Q633"/>
    <mergeCell ref="F634:I634"/>
    <mergeCell ref="F635:I635"/>
    <mergeCell ref="F636:I636"/>
    <mergeCell ref="L636:M636"/>
    <mergeCell ref="N636:Q636"/>
    <mergeCell ref="F629:I629"/>
    <mergeCell ref="L629:M629"/>
    <mergeCell ref="N629:Q629"/>
    <mergeCell ref="F630:I630"/>
    <mergeCell ref="F631:I631"/>
    <mergeCell ref="F632:I632"/>
    <mergeCell ref="L632:M632"/>
    <mergeCell ref="N632:Q632"/>
    <mergeCell ref="F625:I625"/>
    <mergeCell ref="F626:I626"/>
    <mergeCell ref="F627:I627"/>
    <mergeCell ref="L627:M627"/>
    <mergeCell ref="N627:Q627"/>
    <mergeCell ref="F628:I628"/>
    <mergeCell ref="F622:I622"/>
    <mergeCell ref="L622:M622"/>
    <mergeCell ref="N622:Q622"/>
    <mergeCell ref="F623:I623"/>
    <mergeCell ref="F624:I624"/>
    <mergeCell ref="L624:M624"/>
    <mergeCell ref="N624:Q624"/>
    <mergeCell ref="F618:I618"/>
    <mergeCell ref="F619:I619"/>
    <mergeCell ref="L619:M619"/>
    <mergeCell ref="N619:Q619"/>
    <mergeCell ref="F620:I620"/>
    <mergeCell ref="F621:I621"/>
    <mergeCell ref="F614:I614"/>
    <mergeCell ref="F615:I615"/>
    <mergeCell ref="L615:M615"/>
    <mergeCell ref="N615:Q615"/>
    <mergeCell ref="F616:I616"/>
    <mergeCell ref="F617:I617"/>
    <mergeCell ref="L617:M617"/>
    <mergeCell ref="N617:Q617"/>
    <mergeCell ref="F610:I610"/>
    <mergeCell ref="F611:I611"/>
    <mergeCell ref="L611:M611"/>
    <mergeCell ref="N611:Q611"/>
    <mergeCell ref="F612:I612"/>
    <mergeCell ref="F613:I613"/>
    <mergeCell ref="L613:M613"/>
    <mergeCell ref="N613:Q613"/>
    <mergeCell ref="F607:I607"/>
    <mergeCell ref="L607:M607"/>
    <mergeCell ref="N607:Q607"/>
    <mergeCell ref="F608:I608"/>
    <mergeCell ref="F609:I609"/>
    <mergeCell ref="L609:M609"/>
    <mergeCell ref="N609:Q609"/>
    <mergeCell ref="F603:I603"/>
    <mergeCell ref="F604:I604"/>
    <mergeCell ref="L604:M604"/>
    <mergeCell ref="N604:Q604"/>
    <mergeCell ref="F605:I605"/>
    <mergeCell ref="F606:I606"/>
    <mergeCell ref="F599:I599"/>
    <mergeCell ref="F600:I600"/>
    <mergeCell ref="F601:I601"/>
    <mergeCell ref="L601:M601"/>
    <mergeCell ref="N601:Q601"/>
    <mergeCell ref="F602:I602"/>
    <mergeCell ref="L602:M602"/>
    <mergeCell ref="N602:Q602"/>
    <mergeCell ref="F595:I595"/>
    <mergeCell ref="F596:I596"/>
    <mergeCell ref="F597:I597"/>
    <mergeCell ref="F598:I598"/>
    <mergeCell ref="L598:M598"/>
    <mergeCell ref="N598:Q598"/>
    <mergeCell ref="F591:I591"/>
    <mergeCell ref="F592:I592"/>
    <mergeCell ref="L592:M592"/>
    <mergeCell ref="N592:Q592"/>
    <mergeCell ref="F593:I593"/>
    <mergeCell ref="F594:I594"/>
    <mergeCell ref="F587:I587"/>
    <mergeCell ref="F588:I588"/>
    <mergeCell ref="L588:M588"/>
    <mergeCell ref="N588:Q588"/>
    <mergeCell ref="F589:I589"/>
    <mergeCell ref="F590:I590"/>
    <mergeCell ref="L590:M590"/>
    <mergeCell ref="N590:Q590"/>
    <mergeCell ref="F583:I583"/>
    <mergeCell ref="F584:I584"/>
    <mergeCell ref="L584:M584"/>
    <mergeCell ref="N584:Q584"/>
    <mergeCell ref="F585:I585"/>
    <mergeCell ref="F586:I586"/>
    <mergeCell ref="L586:M586"/>
    <mergeCell ref="N586:Q586"/>
    <mergeCell ref="F579:I579"/>
    <mergeCell ref="L579:M579"/>
    <mergeCell ref="N579:Q579"/>
    <mergeCell ref="F580:I580"/>
    <mergeCell ref="F581:I581"/>
    <mergeCell ref="F582:I582"/>
    <mergeCell ref="F575:I575"/>
    <mergeCell ref="L575:M575"/>
    <mergeCell ref="N575:Q575"/>
    <mergeCell ref="F576:I576"/>
    <mergeCell ref="F577:I577"/>
    <mergeCell ref="F578:I578"/>
    <mergeCell ref="F571:I571"/>
    <mergeCell ref="F572:I572"/>
    <mergeCell ref="L572:M572"/>
    <mergeCell ref="N572:Q572"/>
    <mergeCell ref="F573:I573"/>
    <mergeCell ref="N574:Q574"/>
    <mergeCell ref="F567:I567"/>
    <mergeCell ref="F568:I568"/>
    <mergeCell ref="L568:M568"/>
    <mergeCell ref="N568:Q568"/>
    <mergeCell ref="F569:I569"/>
    <mergeCell ref="F570:I570"/>
    <mergeCell ref="L570:M570"/>
    <mergeCell ref="N570:Q570"/>
    <mergeCell ref="F563:I563"/>
    <mergeCell ref="F564:I564"/>
    <mergeCell ref="L564:M564"/>
    <mergeCell ref="N564:Q564"/>
    <mergeCell ref="F565:I565"/>
    <mergeCell ref="F566:I566"/>
    <mergeCell ref="L566:M566"/>
    <mergeCell ref="N566:Q566"/>
    <mergeCell ref="F561:I561"/>
    <mergeCell ref="L561:M561"/>
    <mergeCell ref="N561:Q561"/>
    <mergeCell ref="F562:I562"/>
    <mergeCell ref="L562:M562"/>
    <mergeCell ref="N562:Q562"/>
    <mergeCell ref="F557:I557"/>
    <mergeCell ref="F558:I558"/>
    <mergeCell ref="L558:M558"/>
    <mergeCell ref="N558:Q558"/>
    <mergeCell ref="F559:I559"/>
    <mergeCell ref="F560:I560"/>
    <mergeCell ref="F553:I553"/>
    <mergeCell ref="F554:I554"/>
    <mergeCell ref="L554:M554"/>
    <mergeCell ref="N554:Q554"/>
    <mergeCell ref="F555:I555"/>
    <mergeCell ref="F556:I556"/>
    <mergeCell ref="L556:M556"/>
    <mergeCell ref="N556:Q556"/>
    <mergeCell ref="F547:I547"/>
    <mergeCell ref="F548:I548"/>
    <mergeCell ref="F549:I549"/>
    <mergeCell ref="F550:I550"/>
    <mergeCell ref="F551:I551"/>
    <mergeCell ref="F552:I552"/>
    <mergeCell ref="F543:I543"/>
    <mergeCell ref="F544:I544"/>
    <mergeCell ref="L544:M544"/>
    <mergeCell ref="N544:Q544"/>
    <mergeCell ref="F545:I545"/>
    <mergeCell ref="F546:I546"/>
    <mergeCell ref="F539:I539"/>
    <mergeCell ref="F540:I540"/>
    <mergeCell ref="F541:I541"/>
    <mergeCell ref="L541:M541"/>
    <mergeCell ref="N541:Q541"/>
    <mergeCell ref="F542:I542"/>
    <mergeCell ref="F533:I533"/>
    <mergeCell ref="F534:I534"/>
    <mergeCell ref="F535:I535"/>
    <mergeCell ref="F536:I536"/>
    <mergeCell ref="F537:I537"/>
    <mergeCell ref="F538:I538"/>
    <mergeCell ref="F529:I529"/>
    <mergeCell ref="F530:I530"/>
    <mergeCell ref="L530:M530"/>
    <mergeCell ref="N530:Q530"/>
    <mergeCell ref="F531:I531"/>
    <mergeCell ref="F532:I532"/>
    <mergeCell ref="N525:Q525"/>
    <mergeCell ref="F526:I526"/>
    <mergeCell ref="F527:I527"/>
    <mergeCell ref="L527:M527"/>
    <mergeCell ref="N527:Q527"/>
    <mergeCell ref="F528:I528"/>
    <mergeCell ref="L528:M528"/>
    <mergeCell ref="N528:Q528"/>
    <mergeCell ref="F521:I521"/>
    <mergeCell ref="F522:I522"/>
    <mergeCell ref="F523:I523"/>
    <mergeCell ref="F524:I524"/>
    <mergeCell ref="F525:I525"/>
    <mergeCell ref="L525:M525"/>
    <mergeCell ref="F515:I515"/>
    <mergeCell ref="F516:I516"/>
    <mergeCell ref="F517:I517"/>
    <mergeCell ref="F518:I518"/>
    <mergeCell ref="F519:I519"/>
    <mergeCell ref="F520:I520"/>
    <mergeCell ref="F509:I509"/>
    <mergeCell ref="F510:I510"/>
    <mergeCell ref="F511:I511"/>
    <mergeCell ref="F512:I512"/>
    <mergeCell ref="F513:I513"/>
    <mergeCell ref="F514:I514"/>
    <mergeCell ref="F503:I503"/>
    <mergeCell ref="F504:I504"/>
    <mergeCell ref="F505:I505"/>
    <mergeCell ref="F506:I506"/>
    <mergeCell ref="F507:I507"/>
    <mergeCell ref="F508:I508"/>
    <mergeCell ref="F499:I499"/>
    <mergeCell ref="F500:I500"/>
    <mergeCell ref="L500:M500"/>
    <mergeCell ref="N500:Q500"/>
    <mergeCell ref="F501:I501"/>
    <mergeCell ref="F502:I502"/>
    <mergeCell ref="L502:M502"/>
    <mergeCell ref="N502:Q502"/>
    <mergeCell ref="F495:I495"/>
    <mergeCell ref="L495:M495"/>
    <mergeCell ref="N495:Q495"/>
    <mergeCell ref="F496:I496"/>
    <mergeCell ref="F497:I497"/>
    <mergeCell ref="F498:I498"/>
    <mergeCell ref="L498:M498"/>
    <mergeCell ref="N498:Q498"/>
    <mergeCell ref="F489:I489"/>
    <mergeCell ref="F490:I490"/>
    <mergeCell ref="F491:I491"/>
    <mergeCell ref="F492:I492"/>
    <mergeCell ref="F493:I493"/>
    <mergeCell ref="F494:I494"/>
    <mergeCell ref="F483:I483"/>
    <mergeCell ref="F484:I484"/>
    <mergeCell ref="F485:I485"/>
    <mergeCell ref="F486:I486"/>
    <mergeCell ref="F487:I487"/>
    <mergeCell ref="F488:I488"/>
    <mergeCell ref="F477:I477"/>
    <mergeCell ref="F478:I478"/>
    <mergeCell ref="F479:I479"/>
    <mergeCell ref="F480:I480"/>
    <mergeCell ref="F481:I481"/>
    <mergeCell ref="F482:I482"/>
    <mergeCell ref="F473:I473"/>
    <mergeCell ref="F474:I474"/>
    <mergeCell ref="L474:M474"/>
    <mergeCell ref="N474:Q474"/>
    <mergeCell ref="F475:I475"/>
    <mergeCell ref="F476:I476"/>
    <mergeCell ref="F469:I469"/>
    <mergeCell ref="F470:I470"/>
    <mergeCell ref="F471:I471"/>
    <mergeCell ref="L471:M471"/>
    <mergeCell ref="N471:Q471"/>
    <mergeCell ref="F472:I472"/>
    <mergeCell ref="F463:I463"/>
    <mergeCell ref="F464:I464"/>
    <mergeCell ref="F465:I465"/>
    <mergeCell ref="F466:I466"/>
    <mergeCell ref="F467:I467"/>
    <mergeCell ref="F468:I468"/>
    <mergeCell ref="F457:I457"/>
    <mergeCell ref="F458:I458"/>
    <mergeCell ref="F459:I459"/>
    <mergeCell ref="F460:I460"/>
    <mergeCell ref="F461:I461"/>
    <mergeCell ref="F462:I462"/>
    <mergeCell ref="F453:I453"/>
    <mergeCell ref="F454:I454"/>
    <mergeCell ref="L454:M454"/>
    <mergeCell ref="N454:Q454"/>
    <mergeCell ref="F455:I455"/>
    <mergeCell ref="F456:I456"/>
    <mergeCell ref="F449:I449"/>
    <mergeCell ref="L449:M449"/>
    <mergeCell ref="N449:Q449"/>
    <mergeCell ref="F450:I450"/>
    <mergeCell ref="F451:I451"/>
    <mergeCell ref="F452:I452"/>
    <mergeCell ref="L452:M452"/>
    <mergeCell ref="N452:Q452"/>
    <mergeCell ref="L444:M444"/>
    <mergeCell ref="N444:Q444"/>
    <mergeCell ref="F445:I445"/>
    <mergeCell ref="F446:I446"/>
    <mergeCell ref="F447:I447"/>
    <mergeCell ref="F448:I448"/>
    <mergeCell ref="F439:I439"/>
    <mergeCell ref="F440:I440"/>
    <mergeCell ref="F441:I441"/>
    <mergeCell ref="F442:I442"/>
    <mergeCell ref="F443:I443"/>
    <mergeCell ref="F444:I444"/>
    <mergeCell ref="F433:I433"/>
    <mergeCell ref="F434:I434"/>
    <mergeCell ref="F435:I435"/>
    <mergeCell ref="F436:I436"/>
    <mergeCell ref="F437:I437"/>
    <mergeCell ref="F438:I438"/>
    <mergeCell ref="F427:I427"/>
    <mergeCell ref="F428:I428"/>
    <mergeCell ref="F429:I429"/>
    <mergeCell ref="F430:I430"/>
    <mergeCell ref="F431:I431"/>
    <mergeCell ref="F432:I432"/>
    <mergeCell ref="F421:I421"/>
    <mergeCell ref="F422:I422"/>
    <mergeCell ref="F423:I423"/>
    <mergeCell ref="F424:I424"/>
    <mergeCell ref="F425:I425"/>
    <mergeCell ref="F426:I426"/>
    <mergeCell ref="N415:Q415"/>
    <mergeCell ref="F416:I416"/>
    <mergeCell ref="F417:I417"/>
    <mergeCell ref="F418:I418"/>
    <mergeCell ref="F419:I419"/>
    <mergeCell ref="F420:I420"/>
    <mergeCell ref="F411:I411"/>
    <mergeCell ref="F412:I412"/>
    <mergeCell ref="F413:I413"/>
    <mergeCell ref="F414:I414"/>
    <mergeCell ref="F415:I415"/>
    <mergeCell ref="L415:M415"/>
    <mergeCell ref="F405:I405"/>
    <mergeCell ref="F406:I406"/>
    <mergeCell ref="F407:I407"/>
    <mergeCell ref="F408:I408"/>
    <mergeCell ref="F409:I409"/>
    <mergeCell ref="F410:I410"/>
    <mergeCell ref="F399:I399"/>
    <mergeCell ref="F400:I400"/>
    <mergeCell ref="F401:I401"/>
    <mergeCell ref="F402:I402"/>
    <mergeCell ref="F403:I403"/>
    <mergeCell ref="F404:I404"/>
    <mergeCell ref="F393:I393"/>
    <mergeCell ref="F394:I394"/>
    <mergeCell ref="F395:I395"/>
    <mergeCell ref="F396:I396"/>
    <mergeCell ref="F397:I397"/>
    <mergeCell ref="F398:I398"/>
    <mergeCell ref="F387:I387"/>
    <mergeCell ref="F388:I388"/>
    <mergeCell ref="F389:I389"/>
    <mergeCell ref="F390:I390"/>
    <mergeCell ref="F391:I391"/>
    <mergeCell ref="F392:I392"/>
    <mergeCell ref="F381:I381"/>
    <mergeCell ref="F382:I382"/>
    <mergeCell ref="F383:I383"/>
    <mergeCell ref="F384:I384"/>
    <mergeCell ref="F385:I385"/>
    <mergeCell ref="F386:I386"/>
    <mergeCell ref="F375:I375"/>
    <mergeCell ref="F376:I376"/>
    <mergeCell ref="F377:I377"/>
    <mergeCell ref="F378:I378"/>
    <mergeCell ref="F379:I379"/>
    <mergeCell ref="F380:I380"/>
    <mergeCell ref="F369:I369"/>
    <mergeCell ref="F370:I370"/>
    <mergeCell ref="F371:I371"/>
    <mergeCell ref="F372:I372"/>
    <mergeCell ref="F373:I373"/>
    <mergeCell ref="F374:I374"/>
    <mergeCell ref="F363:I363"/>
    <mergeCell ref="F364:I364"/>
    <mergeCell ref="F365:I365"/>
    <mergeCell ref="F366:I366"/>
    <mergeCell ref="F367:I367"/>
    <mergeCell ref="F368:I368"/>
    <mergeCell ref="F357:I357"/>
    <mergeCell ref="F358:I358"/>
    <mergeCell ref="F359:I359"/>
    <mergeCell ref="F360:I360"/>
    <mergeCell ref="F361:I361"/>
    <mergeCell ref="F362:I362"/>
    <mergeCell ref="F351:I351"/>
    <mergeCell ref="F352:I352"/>
    <mergeCell ref="F353:I353"/>
    <mergeCell ref="F354:I354"/>
    <mergeCell ref="F355:I355"/>
    <mergeCell ref="F356:I35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43:I343"/>
    <mergeCell ref="L343:M343"/>
    <mergeCell ref="N343:Q343"/>
    <mergeCell ref="F344:I344"/>
    <mergeCell ref="F345:I345"/>
    <mergeCell ref="F346:I346"/>
    <mergeCell ref="F337:I337"/>
    <mergeCell ref="F338:I338"/>
    <mergeCell ref="F339:I339"/>
    <mergeCell ref="F340:I340"/>
    <mergeCell ref="F341:I341"/>
    <mergeCell ref="F342:I342"/>
    <mergeCell ref="F333:I333"/>
    <mergeCell ref="F334:I334"/>
    <mergeCell ref="F335:I335"/>
    <mergeCell ref="L335:M335"/>
    <mergeCell ref="N335:Q335"/>
    <mergeCell ref="F336:I336"/>
    <mergeCell ref="F329:I329"/>
    <mergeCell ref="F330:I330"/>
    <mergeCell ref="F331:I331"/>
    <mergeCell ref="L331:M331"/>
    <mergeCell ref="N331:Q331"/>
    <mergeCell ref="F332:I332"/>
    <mergeCell ref="F325:I325"/>
    <mergeCell ref="F326:I326"/>
    <mergeCell ref="L326:M326"/>
    <mergeCell ref="N326:Q326"/>
    <mergeCell ref="N327:Q327"/>
    <mergeCell ref="F328:I328"/>
    <mergeCell ref="L328:M328"/>
    <mergeCell ref="N328:Q328"/>
    <mergeCell ref="F321:I321"/>
    <mergeCell ref="F322:I322"/>
    <mergeCell ref="F323:I323"/>
    <mergeCell ref="L323:M323"/>
    <mergeCell ref="N323:Q323"/>
    <mergeCell ref="F324:I324"/>
    <mergeCell ref="F318:I318"/>
    <mergeCell ref="F319:I319"/>
    <mergeCell ref="L319:M319"/>
    <mergeCell ref="N319:Q319"/>
    <mergeCell ref="F320:I320"/>
    <mergeCell ref="L320:M320"/>
    <mergeCell ref="N320:Q320"/>
    <mergeCell ref="F312:I312"/>
    <mergeCell ref="F313:I313"/>
    <mergeCell ref="F314:I314"/>
    <mergeCell ref="F315:I315"/>
    <mergeCell ref="F316:I316"/>
    <mergeCell ref="F317:I317"/>
    <mergeCell ref="F310:I310"/>
    <mergeCell ref="L310:M310"/>
    <mergeCell ref="N310:Q310"/>
    <mergeCell ref="F311:I311"/>
    <mergeCell ref="L311:M311"/>
    <mergeCell ref="N311:Q311"/>
    <mergeCell ref="F304:I304"/>
    <mergeCell ref="F305:I305"/>
    <mergeCell ref="F306:I306"/>
    <mergeCell ref="F307:I307"/>
    <mergeCell ref="F308:I308"/>
    <mergeCell ref="F309:I309"/>
    <mergeCell ref="L301:M301"/>
    <mergeCell ref="N301:Q301"/>
    <mergeCell ref="F302:I302"/>
    <mergeCell ref="L302:M302"/>
    <mergeCell ref="N302:Q302"/>
    <mergeCell ref="F303:I303"/>
    <mergeCell ref="F296:I296"/>
    <mergeCell ref="F297:I297"/>
    <mergeCell ref="F298:I298"/>
    <mergeCell ref="F299:I299"/>
    <mergeCell ref="F300:I300"/>
    <mergeCell ref="F301:I301"/>
    <mergeCell ref="F292:I292"/>
    <mergeCell ref="F293:I293"/>
    <mergeCell ref="L293:M293"/>
    <mergeCell ref="N293:Q293"/>
    <mergeCell ref="F294:I294"/>
    <mergeCell ref="F295:I295"/>
    <mergeCell ref="F288:I288"/>
    <mergeCell ref="F289:I289"/>
    <mergeCell ref="L289:M289"/>
    <mergeCell ref="N289:Q289"/>
    <mergeCell ref="F290:I290"/>
    <mergeCell ref="F291:I291"/>
    <mergeCell ref="L291:M291"/>
    <mergeCell ref="N291:Q291"/>
    <mergeCell ref="F284:I284"/>
    <mergeCell ref="F285:I285"/>
    <mergeCell ref="F286:I286"/>
    <mergeCell ref="F287:I287"/>
    <mergeCell ref="L287:M287"/>
    <mergeCell ref="N287:Q287"/>
    <mergeCell ref="F278:I278"/>
    <mergeCell ref="F279:I279"/>
    <mergeCell ref="F280:I280"/>
    <mergeCell ref="F281:I281"/>
    <mergeCell ref="F282:I282"/>
    <mergeCell ref="F283:I283"/>
    <mergeCell ref="L275:M275"/>
    <mergeCell ref="N275:Q275"/>
    <mergeCell ref="F276:I276"/>
    <mergeCell ref="L276:M276"/>
    <mergeCell ref="N276:Q276"/>
    <mergeCell ref="F277:I277"/>
    <mergeCell ref="F270:I270"/>
    <mergeCell ref="F271:I271"/>
    <mergeCell ref="F272:I272"/>
    <mergeCell ref="F273:I273"/>
    <mergeCell ref="F274:I274"/>
    <mergeCell ref="F275:I275"/>
    <mergeCell ref="L267:M267"/>
    <mergeCell ref="N267:Q267"/>
    <mergeCell ref="F268:I268"/>
    <mergeCell ref="L268:M268"/>
    <mergeCell ref="N268:Q268"/>
    <mergeCell ref="F269:I269"/>
    <mergeCell ref="F262:I262"/>
    <mergeCell ref="F263:I263"/>
    <mergeCell ref="F264:I264"/>
    <mergeCell ref="F265:I265"/>
    <mergeCell ref="F266:I266"/>
    <mergeCell ref="F267:I267"/>
    <mergeCell ref="F258:I258"/>
    <mergeCell ref="F259:I259"/>
    <mergeCell ref="L259:M259"/>
    <mergeCell ref="N259:Q259"/>
    <mergeCell ref="F260:I260"/>
    <mergeCell ref="F261:I261"/>
    <mergeCell ref="F252:I252"/>
    <mergeCell ref="F253:I253"/>
    <mergeCell ref="F254:I254"/>
    <mergeCell ref="F255:I255"/>
    <mergeCell ref="F256:I256"/>
    <mergeCell ref="F257:I257"/>
    <mergeCell ref="N248:Q248"/>
    <mergeCell ref="F249:I249"/>
    <mergeCell ref="L249:M249"/>
    <mergeCell ref="N249:Q249"/>
    <mergeCell ref="F250:I250"/>
    <mergeCell ref="F251:I251"/>
    <mergeCell ref="L251:M251"/>
    <mergeCell ref="N251:Q251"/>
    <mergeCell ref="F244:I244"/>
    <mergeCell ref="F245:I245"/>
    <mergeCell ref="L245:M245"/>
    <mergeCell ref="N245:Q245"/>
    <mergeCell ref="F246:I246"/>
    <mergeCell ref="F247:I247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N234:Q234"/>
    <mergeCell ref="F235:I235"/>
    <mergeCell ref="F236:I236"/>
    <mergeCell ref="F237:I237"/>
    <mergeCell ref="F238:I238"/>
    <mergeCell ref="F239:I239"/>
    <mergeCell ref="F230:I230"/>
    <mergeCell ref="F231:I231"/>
    <mergeCell ref="F232:I232"/>
    <mergeCell ref="F233:I233"/>
    <mergeCell ref="F234:I234"/>
    <mergeCell ref="L234:M234"/>
    <mergeCell ref="F224:I224"/>
    <mergeCell ref="F225:I225"/>
    <mergeCell ref="F226:I226"/>
    <mergeCell ref="F227:I227"/>
    <mergeCell ref="F228:I228"/>
    <mergeCell ref="F229:I229"/>
    <mergeCell ref="F218:I218"/>
    <mergeCell ref="F219:I219"/>
    <mergeCell ref="F220:I220"/>
    <mergeCell ref="F221:I221"/>
    <mergeCell ref="F222:I222"/>
    <mergeCell ref="F223:I22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08:I208"/>
    <mergeCell ref="F209:I209"/>
    <mergeCell ref="F210:I210"/>
    <mergeCell ref="F211:I211"/>
    <mergeCell ref="F212:I212"/>
    <mergeCell ref="F213:I213"/>
    <mergeCell ref="F202:I202"/>
    <mergeCell ref="F203:I203"/>
    <mergeCell ref="F204:I204"/>
    <mergeCell ref="F205:I205"/>
    <mergeCell ref="F206:I206"/>
    <mergeCell ref="F207:I207"/>
    <mergeCell ref="F198:I198"/>
    <mergeCell ref="F199:I199"/>
    <mergeCell ref="F200:I200"/>
    <mergeCell ref="L200:M200"/>
    <mergeCell ref="N200:Q200"/>
    <mergeCell ref="F201:I201"/>
    <mergeCell ref="F194:I194"/>
    <mergeCell ref="F195:I195"/>
    <mergeCell ref="F196:I196"/>
    <mergeCell ref="F197:I197"/>
    <mergeCell ref="L197:M197"/>
    <mergeCell ref="N197:Q197"/>
    <mergeCell ref="F190:I190"/>
    <mergeCell ref="F191:I191"/>
    <mergeCell ref="F192:I192"/>
    <mergeCell ref="L192:M192"/>
    <mergeCell ref="N192:Q192"/>
    <mergeCell ref="F193:I193"/>
    <mergeCell ref="L185:M185"/>
    <mergeCell ref="N185:Q185"/>
    <mergeCell ref="F186:I186"/>
    <mergeCell ref="F187:I187"/>
    <mergeCell ref="F188:I188"/>
    <mergeCell ref="F189:I189"/>
    <mergeCell ref="F180:I180"/>
    <mergeCell ref="F181:I181"/>
    <mergeCell ref="F182:I182"/>
    <mergeCell ref="F183:I183"/>
    <mergeCell ref="F184:I184"/>
    <mergeCell ref="F185:I185"/>
    <mergeCell ref="F176:I176"/>
    <mergeCell ref="F177:I177"/>
    <mergeCell ref="F178:I178"/>
    <mergeCell ref="F179:I179"/>
    <mergeCell ref="L179:M179"/>
    <mergeCell ref="N179:Q179"/>
    <mergeCell ref="F172:I172"/>
    <mergeCell ref="N173:Q173"/>
    <mergeCell ref="F174:I174"/>
    <mergeCell ref="L174:M174"/>
    <mergeCell ref="N174:Q174"/>
    <mergeCell ref="F175:I175"/>
    <mergeCell ref="F168:I168"/>
    <mergeCell ref="F169:I169"/>
    <mergeCell ref="F170:I170"/>
    <mergeCell ref="L170:M170"/>
    <mergeCell ref="N170:Q170"/>
    <mergeCell ref="F171:I171"/>
    <mergeCell ref="F164:I164"/>
    <mergeCell ref="F165:I165"/>
    <mergeCell ref="F166:I166"/>
    <mergeCell ref="L166:M166"/>
    <mergeCell ref="N166:Q166"/>
    <mergeCell ref="F167:I167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56:I156"/>
    <mergeCell ref="F157:I157"/>
    <mergeCell ref="L157:M157"/>
    <mergeCell ref="N157:Q157"/>
    <mergeCell ref="F158:I158"/>
    <mergeCell ref="N159:Q159"/>
    <mergeCell ref="F150:I150"/>
    <mergeCell ref="F151:I151"/>
    <mergeCell ref="F152:I152"/>
    <mergeCell ref="F153:I153"/>
    <mergeCell ref="F154:I154"/>
    <mergeCell ref="F155:I15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N139:Q139"/>
    <mergeCell ref="N140:Q140"/>
    <mergeCell ref="N141:Q141"/>
    <mergeCell ref="F129:P129"/>
    <mergeCell ref="F130:P130"/>
    <mergeCell ref="F131:P131"/>
    <mergeCell ref="M133:P133"/>
    <mergeCell ref="M135:Q135"/>
    <mergeCell ref="M136:Q136"/>
    <mergeCell ref="N115:Q115"/>
    <mergeCell ref="N116:Q116"/>
    <mergeCell ref="N117:Q117"/>
    <mergeCell ref="N119:Q119"/>
    <mergeCell ref="L121:Q121"/>
    <mergeCell ref="C127:Q127"/>
    <mergeCell ref="N109:Q109"/>
    <mergeCell ref="N110:Q110"/>
    <mergeCell ref="N111:Q111"/>
    <mergeCell ref="N112:Q112"/>
    <mergeCell ref="N113:Q113"/>
    <mergeCell ref="N114:Q114"/>
    <mergeCell ref="N103:Q103"/>
    <mergeCell ref="N104:Q104"/>
    <mergeCell ref="N105:Q105"/>
    <mergeCell ref="N106:Q106"/>
    <mergeCell ref="N107:Q107"/>
    <mergeCell ref="N108:Q108"/>
    <mergeCell ref="N97:Q97"/>
    <mergeCell ref="N98:Q98"/>
    <mergeCell ref="N99:Q99"/>
    <mergeCell ref="N100:Q100"/>
    <mergeCell ref="N101:Q101"/>
    <mergeCell ref="N102:Q102"/>
    <mergeCell ref="N91:Q91"/>
    <mergeCell ref="N92:Q92"/>
    <mergeCell ref="N93:Q93"/>
    <mergeCell ref="N94:Q94"/>
    <mergeCell ref="N95:Q95"/>
    <mergeCell ref="N96:Q96"/>
    <mergeCell ref="M84:Q84"/>
    <mergeCell ref="M85:Q85"/>
    <mergeCell ref="C87:G87"/>
    <mergeCell ref="N87:Q87"/>
    <mergeCell ref="N89:Q89"/>
    <mergeCell ref="N90:Q90"/>
    <mergeCell ref="L39:P39"/>
    <mergeCell ref="C76:Q76"/>
    <mergeCell ref="F78:P78"/>
    <mergeCell ref="F79:P79"/>
    <mergeCell ref="F80:P80"/>
    <mergeCell ref="M82:P82"/>
    <mergeCell ref="H35:J35"/>
    <mergeCell ref="M35:P35"/>
    <mergeCell ref="H36:J36"/>
    <mergeCell ref="M36:P36"/>
    <mergeCell ref="H37:J37"/>
    <mergeCell ref="M37:P37"/>
    <mergeCell ref="M29:P29"/>
    <mergeCell ref="M31:P31"/>
    <mergeCell ref="H33:J33"/>
    <mergeCell ref="M33:P33"/>
    <mergeCell ref="H34:J34"/>
    <mergeCell ref="M34:P34"/>
    <mergeCell ref="O18:P18"/>
    <mergeCell ref="O19:P19"/>
    <mergeCell ref="O21:P21"/>
    <mergeCell ref="O22:P22"/>
    <mergeCell ref="E25:L25"/>
    <mergeCell ref="M28:P28"/>
    <mergeCell ref="F8:P8"/>
    <mergeCell ref="O10:P10"/>
    <mergeCell ref="O12:P12"/>
    <mergeCell ref="O13:P13"/>
    <mergeCell ref="O15:P15"/>
    <mergeCell ref="O16:P16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7" display="2) Rekapitulace rozpočtu"/>
    <hyperlink ref="L1" location="C138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6"/>
  <sheetViews>
    <sheetView showGridLines="0" zoomScalePageLayoutView="0" workbookViewId="0" topLeftCell="A1">
      <pane ySplit="1" topLeftCell="A130" activePane="bottomLeft" state="frozen"/>
      <selection pane="topLeft" activeCell="A1" sqref="A1"/>
      <selection pane="bottomLeft" activeCell="L121" sqref="L121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111</v>
      </c>
      <c r="G1" s="5"/>
      <c r="H1" s="276" t="s">
        <v>112</v>
      </c>
      <c r="I1" s="276"/>
      <c r="J1" s="276"/>
      <c r="K1" s="276"/>
      <c r="L1" s="5" t="s">
        <v>113</v>
      </c>
      <c r="M1" s="3"/>
      <c r="N1" s="3"/>
      <c r="O1" s="4" t="s">
        <v>114</v>
      </c>
      <c r="P1" s="3"/>
      <c r="Q1" s="3"/>
      <c r="R1" s="3"/>
      <c r="S1" s="5" t="s">
        <v>115</v>
      </c>
      <c r="T1" s="5"/>
      <c r="U1" s="107"/>
      <c r="V1" s="10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51" t="s">
        <v>7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9" t="s">
        <v>94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90</v>
      </c>
    </row>
    <row r="4" spans="2:46" ht="36.75" customHeight="1">
      <c r="B4" s="13"/>
      <c r="C4" s="252" t="s">
        <v>116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14"/>
      <c r="T4" s="15" t="s">
        <v>12</v>
      </c>
      <c r="AT4" s="9" t="s">
        <v>5</v>
      </c>
    </row>
    <row r="5" spans="2:18" ht="6.75" customHeight="1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2:18" ht="24.75" customHeight="1">
      <c r="B6" s="13"/>
      <c r="C6" s="16"/>
      <c r="D6" s="20" t="s">
        <v>16</v>
      </c>
      <c r="E6" s="16"/>
      <c r="F6" s="277" t="str">
        <f>'Rekapitulace stavby'!K6</f>
        <v>Stavební úpravy a zateplení objektu strážnice Milíčov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6"/>
      <c r="R6" s="14"/>
    </row>
    <row r="7" spans="2:18" ht="24.75" customHeight="1">
      <c r="B7" s="13"/>
      <c r="C7" s="16"/>
      <c r="D7" s="20" t="s">
        <v>117</v>
      </c>
      <c r="E7" s="16"/>
      <c r="F7" s="277" t="s">
        <v>183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6"/>
      <c r="R7" s="14"/>
    </row>
    <row r="8" spans="2:18" s="23" customFormat="1" ht="32.25" customHeight="1">
      <c r="B8" s="24"/>
      <c r="C8" s="25"/>
      <c r="D8" s="19" t="s">
        <v>186</v>
      </c>
      <c r="E8" s="25"/>
      <c r="F8" s="254" t="s">
        <v>2036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"/>
      <c r="R8" s="26"/>
    </row>
    <row r="9" spans="2:18" s="23" customFormat="1" ht="14.25" customHeight="1">
      <c r="B9" s="24"/>
      <c r="C9" s="25"/>
      <c r="D9" s="20" t="s">
        <v>18</v>
      </c>
      <c r="E9" s="25"/>
      <c r="F9" s="18"/>
      <c r="G9" s="25"/>
      <c r="H9" s="25"/>
      <c r="I9" s="25"/>
      <c r="J9" s="25"/>
      <c r="K9" s="25"/>
      <c r="L9" s="25"/>
      <c r="M9" s="20" t="s">
        <v>19</v>
      </c>
      <c r="N9" s="25"/>
      <c r="O9" s="18"/>
      <c r="P9" s="25"/>
      <c r="Q9" s="25"/>
      <c r="R9" s="26"/>
    </row>
    <row r="10" spans="2:18" s="23" customFormat="1" ht="14.25" customHeight="1">
      <c r="B10" s="24"/>
      <c r="C10" s="25"/>
      <c r="D10" s="20" t="s">
        <v>20</v>
      </c>
      <c r="E10" s="25"/>
      <c r="F10" s="18" t="s">
        <v>21</v>
      </c>
      <c r="G10" s="25"/>
      <c r="H10" s="25"/>
      <c r="I10" s="25"/>
      <c r="J10" s="25"/>
      <c r="K10" s="25"/>
      <c r="L10" s="25"/>
      <c r="M10" s="20" t="s">
        <v>22</v>
      </c>
      <c r="N10" s="25"/>
      <c r="O10" s="278" t="str">
        <f>'Rekapitulace stavby'!AN8</f>
        <v>22.07.2016</v>
      </c>
      <c r="P10" s="278"/>
      <c r="Q10" s="25"/>
      <c r="R10" s="26"/>
    </row>
    <row r="11" spans="2:18" s="23" customFormat="1" ht="10.5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2:18" s="23" customFormat="1" ht="14.25" customHeight="1">
      <c r="B12" s="24"/>
      <c r="C12" s="25"/>
      <c r="D12" s="20" t="s">
        <v>24</v>
      </c>
      <c r="E12" s="25"/>
      <c r="F12" s="25"/>
      <c r="G12" s="25"/>
      <c r="H12" s="25"/>
      <c r="I12" s="25"/>
      <c r="J12" s="25"/>
      <c r="K12" s="25"/>
      <c r="L12" s="25"/>
      <c r="M12" s="20" t="s">
        <v>25</v>
      </c>
      <c r="N12" s="25"/>
      <c r="O12" s="253"/>
      <c r="P12" s="253"/>
      <c r="Q12" s="25"/>
      <c r="R12" s="26"/>
    </row>
    <row r="13" spans="2:18" s="23" customFormat="1" ht="18" customHeight="1">
      <c r="B13" s="24"/>
      <c r="C13" s="25"/>
      <c r="D13" s="25"/>
      <c r="E13" s="18" t="s">
        <v>26</v>
      </c>
      <c r="F13" s="25"/>
      <c r="G13" s="25"/>
      <c r="H13" s="25"/>
      <c r="I13" s="25"/>
      <c r="J13" s="25"/>
      <c r="K13" s="25"/>
      <c r="L13" s="25"/>
      <c r="M13" s="20" t="s">
        <v>27</v>
      </c>
      <c r="N13" s="25"/>
      <c r="O13" s="253"/>
      <c r="P13" s="253"/>
      <c r="Q13" s="25"/>
      <c r="R13" s="26"/>
    </row>
    <row r="14" spans="2:18" s="23" customFormat="1" ht="6.7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2:18" s="23" customFormat="1" ht="14.25" customHeight="1">
      <c r="B15" s="24"/>
      <c r="C15" s="25"/>
      <c r="D15" s="20" t="s">
        <v>28</v>
      </c>
      <c r="E15" s="25"/>
      <c r="F15" s="25"/>
      <c r="G15" s="25"/>
      <c r="H15" s="25"/>
      <c r="I15" s="25"/>
      <c r="J15" s="25"/>
      <c r="K15" s="25"/>
      <c r="L15" s="25"/>
      <c r="M15" s="20" t="s">
        <v>25</v>
      </c>
      <c r="N15" s="25"/>
      <c r="O15" s="253">
        <f>IF('Rekapitulace stavby'!AN13="","",'Rekapitulace stavby'!AN13)</f>
      </c>
      <c r="P15" s="253"/>
      <c r="Q15" s="25"/>
      <c r="R15" s="26"/>
    </row>
    <row r="16" spans="2:18" s="23" customFormat="1" ht="18" customHeight="1">
      <c r="B16" s="24"/>
      <c r="C16" s="25"/>
      <c r="D16" s="25"/>
      <c r="E16" s="18" t="str">
        <f>IF('Rekapitulace stavby'!E14="","",'Rekapitulace stavby'!E14)</f>
        <v> </v>
      </c>
      <c r="F16" s="25"/>
      <c r="G16" s="25"/>
      <c r="H16" s="25"/>
      <c r="I16" s="25"/>
      <c r="J16" s="25"/>
      <c r="K16" s="25"/>
      <c r="L16" s="25"/>
      <c r="M16" s="20" t="s">
        <v>27</v>
      </c>
      <c r="N16" s="25"/>
      <c r="O16" s="253">
        <f>IF('Rekapitulace stavby'!AN14="","",'Rekapitulace stavby'!AN14)</f>
      </c>
      <c r="P16" s="253"/>
      <c r="Q16" s="25"/>
      <c r="R16" s="26"/>
    </row>
    <row r="17" spans="2:18" s="23" customFormat="1" ht="6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23" customFormat="1" ht="14.25" customHeight="1">
      <c r="B18" s="24"/>
      <c r="C18" s="25"/>
      <c r="D18" s="20" t="s">
        <v>30</v>
      </c>
      <c r="E18" s="25"/>
      <c r="F18" s="25"/>
      <c r="G18" s="25"/>
      <c r="H18" s="25"/>
      <c r="I18" s="25"/>
      <c r="J18" s="25"/>
      <c r="K18" s="25"/>
      <c r="L18" s="25"/>
      <c r="M18" s="20" t="s">
        <v>25</v>
      </c>
      <c r="N18" s="25"/>
      <c r="O18" s="253"/>
      <c r="P18" s="253"/>
      <c r="Q18" s="25"/>
      <c r="R18" s="26"/>
    </row>
    <row r="19" spans="2:18" s="23" customFormat="1" ht="18" customHeight="1">
      <c r="B19" s="24"/>
      <c r="C19" s="25"/>
      <c r="D19" s="25"/>
      <c r="E19" s="18" t="s">
        <v>31</v>
      </c>
      <c r="F19" s="25"/>
      <c r="G19" s="25"/>
      <c r="H19" s="25"/>
      <c r="I19" s="25"/>
      <c r="J19" s="25"/>
      <c r="K19" s="25"/>
      <c r="L19" s="25"/>
      <c r="M19" s="20" t="s">
        <v>27</v>
      </c>
      <c r="N19" s="25"/>
      <c r="O19" s="253"/>
      <c r="P19" s="253"/>
      <c r="Q19" s="25"/>
      <c r="R19" s="26"/>
    </row>
    <row r="20" spans="2:18" s="23" customFormat="1" ht="6.7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23" customFormat="1" ht="14.25" customHeight="1">
      <c r="B21" s="24"/>
      <c r="C21" s="25"/>
      <c r="D21" s="20" t="s">
        <v>33</v>
      </c>
      <c r="E21" s="25"/>
      <c r="F21" s="25"/>
      <c r="G21" s="25"/>
      <c r="H21" s="25"/>
      <c r="I21" s="25"/>
      <c r="J21" s="25"/>
      <c r="K21" s="25"/>
      <c r="L21" s="25"/>
      <c r="M21" s="20" t="s">
        <v>25</v>
      </c>
      <c r="N21" s="25"/>
      <c r="O21" s="253"/>
      <c r="P21" s="253"/>
      <c r="Q21" s="25"/>
      <c r="R21" s="26"/>
    </row>
    <row r="22" spans="2:18" s="23" customFormat="1" ht="18" customHeight="1">
      <c r="B22" s="24"/>
      <c r="C22" s="25"/>
      <c r="D22" s="25"/>
      <c r="E22" s="18" t="s">
        <v>34</v>
      </c>
      <c r="F22" s="25"/>
      <c r="G22" s="25"/>
      <c r="H22" s="25"/>
      <c r="I22" s="25"/>
      <c r="J22" s="25"/>
      <c r="K22" s="25"/>
      <c r="L22" s="25"/>
      <c r="M22" s="20" t="s">
        <v>27</v>
      </c>
      <c r="N22" s="25"/>
      <c r="O22" s="253"/>
      <c r="P22" s="253"/>
      <c r="Q22" s="25"/>
      <c r="R22" s="26"/>
    </row>
    <row r="23" spans="2:18" s="23" customFormat="1" ht="6.75" customHeight="1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4.25" customHeight="1">
      <c r="B24" s="24"/>
      <c r="C24" s="25"/>
      <c r="D24" s="20" t="s">
        <v>35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23" customFormat="1" ht="22.5" customHeight="1">
      <c r="B25" s="24"/>
      <c r="C25" s="25"/>
      <c r="D25" s="25"/>
      <c r="E25" s="255"/>
      <c r="F25" s="255"/>
      <c r="G25" s="255"/>
      <c r="H25" s="255"/>
      <c r="I25" s="255"/>
      <c r="J25" s="255"/>
      <c r="K25" s="255"/>
      <c r="L25" s="255"/>
      <c r="M25" s="25"/>
      <c r="N25" s="25"/>
      <c r="O25" s="25"/>
      <c r="P25" s="25"/>
      <c r="Q25" s="25"/>
      <c r="R25" s="26"/>
    </row>
    <row r="26" spans="2:18" s="23" customFormat="1" ht="6.7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23" customFormat="1" ht="6.75" customHeight="1">
      <c r="B27" s="24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6"/>
    </row>
    <row r="28" spans="2:18" s="23" customFormat="1" ht="14.25" customHeight="1">
      <c r="B28" s="24"/>
      <c r="C28" s="25"/>
      <c r="D28" s="108" t="s">
        <v>121</v>
      </c>
      <c r="E28" s="25"/>
      <c r="F28" s="25"/>
      <c r="G28" s="25"/>
      <c r="H28" s="25"/>
      <c r="I28" s="25"/>
      <c r="J28" s="25"/>
      <c r="K28" s="25"/>
      <c r="L28" s="25"/>
      <c r="M28" s="256">
        <f>N89</f>
        <v>0</v>
      </c>
      <c r="N28" s="256"/>
      <c r="O28" s="256"/>
      <c r="P28" s="256"/>
      <c r="Q28" s="25"/>
      <c r="R28" s="26"/>
    </row>
    <row r="29" spans="2:18" s="23" customFormat="1" ht="14.25" customHeight="1">
      <c r="B29" s="24"/>
      <c r="C29" s="25"/>
      <c r="D29" s="22" t="s">
        <v>122</v>
      </c>
      <c r="E29" s="25"/>
      <c r="F29" s="25"/>
      <c r="G29" s="25"/>
      <c r="H29" s="25"/>
      <c r="I29" s="25"/>
      <c r="J29" s="25"/>
      <c r="K29" s="25"/>
      <c r="L29" s="25"/>
      <c r="M29" s="256">
        <f>N98</f>
        <v>0</v>
      </c>
      <c r="N29" s="256"/>
      <c r="O29" s="256"/>
      <c r="P29" s="256"/>
      <c r="Q29" s="25"/>
      <c r="R29" s="26"/>
    </row>
    <row r="30" spans="2:18" s="23" customFormat="1" ht="6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23" customFormat="1" ht="24.75" customHeight="1">
      <c r="B31" s="24"/>
      <c r="C31" s="25"/>
      <c r="D31" s="109" t="s">
        <v>38</v>
      </c>
      <c r="E31" s="25"/>
      <c r="F31" s="25"/>
      <c r="G31" s="25"/>
      <c r="H31" s="25"/>
      <c r="I31" s="25"/>
      <c r="J31" s="25"/>
      <c r="K31" s="25"/>
      <c r="L31" s="25"/>
      <c r="M31" s="279">
        <f>ROUND(M28+M29,2)</f>
        <v>0</v>
      </c>
      <c r="N31" s="279"/>
      <c r="O31" s="279"/>
      <c r="P31" s="279"/>
      <c r="Q31" s="25"/>
      <c r="R31" s="26"/>
    </row>
    <row r="32" spans="2:18" s="23" customFormat="1" ht="6.75" customHeight="1">
      <c r="B32" s="24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5"/>
      <c r="R32" s="26"/>
    </row>
    <row r="33" spans="2:18" s="23" customFormat="1" ht="14.25" customHeight="1">
      <c r="B33" s="24"/>
      <c r="C33" s="25"/>
      <c r="D33" s="32" t="s">
        <v>39</v>
      </c>
      <c r="E33" s="32" t="s">
        <v>40</v>
      </c>
      <c r="F33" s="33">
        <v>0.21</v>
      </c>
      <c r="G33" s="110" t="s">
        <v>41</v>
      </c>
      <c r="H33" s="280">
        <f>M31</f>
        <v>0</v>
      </c>
      <c r="I33" s="280"/>
      <c r="J33" s="280"/>
      <c r="K33" s="25"/>
      <c r="L33" s="25"/>
      <c r="M33" s="280">
        <f>H33*0.21</f>
        <v>0</v>
      </c>
      <c r="N33" s="280"/>
      <c r="O33" s="280"/>
      <c r="P33" s="280"/>
      <c r="Q33" s="25"/>
      <c r="R33" s="26"/>
    </row>
    <row r="34" spans="2:18" s="23" customFormat="1" ht="14.25" customHeight="1">
      <c r="B34" s="24"/>
      <c r="C34" s="25"/>
      <c r="D34" s="25"/>
      <c r="E34" s="32" t="s">
        <v>42</v>
      </c>
      <c r="F34" s="33">
        <v>0.15</v>
      </c>
      <c r="G34" s="110" t="s">
        <v>41</v>
      </c>
      <c r="H34" s="280">
        <f>ROUND((SUM(BF98:BF99)+SUM(BF118:BF185)),2)</f>
        <v>0</v>
      </c>
      <c r="I34" s="280"/>
      <c r="J34" s="280"/>
      <c r="K34" s="25"/>
      <c r="L34" s="25"/>
      <c r="M34" s="280">
        <f>ROUND(ROUND((SUM(BF98:BF99)+SUM(BF118:BF185)),2)*F34,2)</f>
        <v>0</v>
      </c>
      <c r="N34" s="280"/>
      <c r="O34" s="280"/>
      <c r="P34" s="280"/>
      <c r="Q34" s="25"/>
      <c r="R34" s="26"/>
    </row>
    <row r="35" spans="2:18" s="23" customFormat="1" ht="14.25" customHeight="1" hidden="1">
      <c r="B35" s="24"/>
      <c r="C35" s="25"/>
      <c r="D35" s="25"/>
      <c r="E35" s="32" t="s">
        <v>43</v>
      </c>
      <c r="F35" s="33">
        <v>0.21</v>
      </c>
      <c r="G35" s="110" t="s">
        <v>41</v>
      </c>
      <c r="H35" s="280">
        <f>ROUND((SUM(BG98:BG99)+SUM(BG118:BG185)),2)</f>
        <v>0</v>
      </c>
      <c r="I35" s="280"/>
      <c r="J35" s="280"/>
      <c r="K35" s="25"/>
      <c r="L35" s="25"/>
      <c r="M35" s="280">
        <v>0</v>
      </c>
      <c r="N35" s="280"/>
      <c r="O35" s="280"/>
      <c r="P35" s="280"/>
      <c r="Q35" s="25"/>
      <c r="R35" s="26"/>
    </row>
    <row r="36" spans="2:18" s="23" customFormat="1" ht="14.25" customHeight="1" hidden="1">
      <c r="B36" s="24"/>
      <c r="C36" s="25"/>
      <c r="D36" s="25"/>
      <c r="E36" s="32" t="s">
        <v>44</v>
      </c>
      <c r="F36" s="33">
        <v>0.15</v>
      </c>
      <c r="G36" s="110" t="s">
        <v>41</v>
      </c>
      <c r="H36" s="280">
        <f>ROUND((SUM(BH98:BH99)+SUM(BH118:BH185)),2)</f>
        <v>0</v>
      </c>
      <c r="I36" s="280"/>
      <c r="J36" s="280"/>
      <c r="K36" s="25"/>
      <c r="L36" s="25"/>
      <c r="M36" s="280">
        <v>0</v>
      </c>
      <c r="N36" s="280"/>
      <c r="O36" s="280"/>
      <c r="P36" s="280"/>
      <c r="Q36" s="25"/>
      <c r="R36" s="26"/>
    </row>
    <row r="37" spans="2:18" s="23" customFormat="1" ht="14.25" customHeight="1" hidden="1">
      <c r="B37" s="24"/>
      <c r="C37" s="25"/>
      <c r="D37" s="25"/>
      <c r="E37" s="32" t="s">
        <v>45</v>
      </c>
      <c r="F37" s="33">
        <v>0</v>
      </c>
      <c r="G37" s="110" t="s">
        <v>41</v>
      </c>
      <c r="H37" s="280">
        <f>ROUND((SUM(BI98:BI99)+SUM(BI118:BI185)),2)</f>
        <v>0</v>
      </c>
      <c r="I37" s="280"/>
      <c r="J37" s="280"/>
      <c r="K37" s="25"/>
      <c r="L37" s="25"/>
      <c r="M37" s="280">
        <v>0</v>
      </c>
      <c r="N37" s="280"/>
      <c r="O37" s="280"/>
      <c r="P37" s="280"/>
      <c r="Q37" s="25"/>
      <c r="R37" s="26"/>
    </row>
    <row r="38" spans="2:18" s="23" customFormat="1" ht="6.7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23" customFormat="1" ht="24.75" customHeight="1">
      <c r="B39" s="24"/>
      <c r="C39" s="106"/>
      <c r="D39" s="111" t="s">
        <v>46</v>
      </c>
      <c r="E39" s="67"/>
      <c r="F39" s="67"/>
      <c r="G39" s="112" t="s">
        <v>47</v>
      </c>
      <c r="H39" s="113" t="s">
        <v>48</v>
      </c>
      <c r="I39" s="67"/>
      <c r="J39" s="67"/>
      <c r="K39" s="67"/>
      <c r="L39" s="281">
        <f>SUM(M31:M37)</f>
        <v>0</v>
      </c>
      <c r="M39" s="281"/>
      <c r="N39" s="281"/>
      <c r="O39" s="281"/>
      <c r="P39" s="281"/>
      <c r="Q39" s="106"/>
      <c r="R39" s="26"/>
    </row>
    <row r="40" spans="2:18" s="23" customFormat="1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23" customFormat="1" ht="14.2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ht="13.5"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</row>
    <row r="50" spans="2:18" s="23" customFormat="1" ht="15">
      <c r="B50" s="24"/>
      <c r="C50" s="25"/>
      <c r="D50" s="40" t="s">
        <v>49</v>
      </c>
      <c r="E50" s="41"/>
      <c r="F50" s="41"/>
      <c r="G50" s="41"/>
      <c r="H50" s="42"/>
      <c r="I50" s="25"/>
      <c r="J50" s="40" t="s">
        <v>50</v>
      </c>
      <c r="K50" s="41"/>
      <c r="L50" s="41"/>
      <c r="M50" s="41"/>
      <c r="N50" s="41"/>
      <c r="O50" s="41"/>
      <c r="P50" s="42"/>
      <c r="Q50" s="25"/>
      <c r="R50" s="26"/>
    </row>
    <row r="51" spans="2:18" ht="13.5">
      <c r="B51" s="13"/>
      <c r="C51" s="16"/>
      <c r="D51" s="43"/>
      <c r="E51" s="16"/>
      <c r="F51" s="16"/>
      <c r="G51" s="16"/>
      <c r="H51" s="44"/>
      <c r="I51" s="16"/>
      <c r="J51" s="43"/>
      <c r="K51" s="16"/>
      <c r="L51" s="16"/>
      <c r="M51" s="16"/>
      <c r="N51" s="16"/>
      <c r="O51" s="16"/>
      <c r="P51" s="44"/>
      <c r="Q51" s="16"/>
      <c r="R51" s="14"/>
    </row>
    <row r="52" spans="2:18" ht="13.5">
      <c r="B52" s="13"/>
      <c r="C52" s="16"/>
      <c r="D52" s="43"/>
      <c r="E52" s="16"/>
      <c r="F52" s="16"/>
      <c r="G52" s="16"/>
      <c r="H52" s="44"/>
      <c r="I52" s="16"/>
      <c r="J52" s="43"/>
      <c r="K52" s="16"/>
      <c r="L52" s="16"/>
      <c r="M52" s="16"/>
      <c r="N52" s="16"/>
      <c r="O52" s="16"/>
      <c r="P52" s="44"/>
      <c r="Q52" s="16"/>
      <c r="R52" s="14"/>
    </row>
    <row r="53" spans="2:18" ht="13.5">
      <c r="B53" s="13"/>
      <c r="C53" s="16"/>
      <c r="D53" s="43"/>
      <c r="E53" s="16"/>
      <c r="F53" s="16"/>
      <c r="G53" s="16"/>
      <c r="H53" s="44"/>
      <c r="I53" s="16"/>
      <c r="J53" s="43"/>
      <c r="K53" s="16"/>
      <c r="L53" s="16"/>
      <c r="M53" s="16"/>
      <c r="N53" s="16"/>
      <c r="O53" s="16"/>
      <c r="P53" s="44"/>
      <c r="Q53" s="16"/>
      <c r="R53" s="14"/>
    </row>
    <row r="54" spans="2:18" ht="13.5">
      <c r="B54" s="13"/>
      <c r="C54" s="16"/>
      <c r="D54" s="43"/>
      <c r="E54" s="16"/>
      <c r="F54" s="16"/>
      <c r="G54" s="16"/>
      <c r="H54" s="44"/>
      <c r="I54" s="16"/>
      <c r="J54" s="43"/>
      <c r="K54" s="16"/>
      <c r="L54" s="16"/>
      <c r="M54" s="16"/>
      <c r="N54" s="16"/>
      <c r="O54" s="16"/>
      <c r="P54" s="44"/>
      <c r="Q54" s="16"/>
      <c r="R54" s="14"/>
    </row>
    <row r="55" spans="2:18" ht="13.5">
      <c r="B55" s="13"/>
      <c r="C55" s="16"/>
      <c r="D55" s="43"/>
      <c r="E55" s="16"/>
      <c r="F55" s="16"/>
      <c r="G55" s="16"/>
      <c r="H55" s="44"/>
      <c r="I55" s="16"/>
      <c r="J55" s="43"/>
      <c r="K55" s="16"/>
      <c r="L55" s="16"/>
      <c r="M55" s="16"/>
      <c r="N55" s="16"/>
      <c r="O55" s="16"/>
      <c r="P55" s="44"/>
      <c r="Q55" s="16"/>
      <c r="R55" s="14"/>
    </row>
    <row r="56" spans="2:18" ht="13.5">
      <c r="B56" s="13"/>
      <c r="C56" s="16"/>
      <c r="D56" s="43"/>
      <c r="E56" s="16"/>
      <c r="F56" s="16"/>
      <c r="G56" s="16"/>
      <c r="H56" s="44"/>
      <c r="I56" s="16"/>
      <c r="J56" s="43"/>
      <c r="K56" s="16"/>
      <c r="L56" s="16"/>
      <c r="M56" s="16"/>
      <c r="N56" s="16"/>
      <c r="O56" s="16"/>
      <c r="P56" s="44"/>
      <c r="Q56" s="16"/>
      <c r="R56" s="14"/>
    </row>
    <row r="57" spans="2:18" ht="13.5">
      <c r="B57" s="13"/>
      <c r="C57" s="16"/>
      <c r="D57" s="43"/>
      <c r="E57" s="16"/>
      <c r="F57" s="16"/>
      <c r="G57" s="16"/>
      <c r="H57" s="44"/>
      <c r="I57" s="16"/>
      <c r="J57" s="43"/>
      <c r="K57" s="16"/>
      <c r="L57" s="16"/>
      <c r="M57" s="16"/>
      <c r="N57" s="16"/>
      <c r="O57" s="16"/>
      <c r="P57" s="44"/>
      <c r="Q57" s="16"/>
      <c r="R57" s="14"/>
    </row>
    <row r="58" spans="2:18" ht="13.5">
      <c r="B58" s="13"/>
      <c r="C58" s="16"/>
      <c r="D58" s="43"/>
      <c r="E58" s="16"/>
      <c r="F58" s="16"/>
      <c r="G58" s="16"/>
      <c r="H58" s="44"/>
      <c r="I58" s="16"/>
      <c r="J58" s="43"/>
      <c r="K58" s="16"/>
      <c r="L58" s="16"/>
      <c r="M58" s="16"/>
      <c r="N58" s="16"/>
      <c r="O58" s="16"/>
      <c r="P58" s="44"/>
      <c r="Q58" s="16"/>
      <c r="R58" s="14"/>
    </row>
    <row r="59" spans="2:18" s="23" customFormat="1" ht="15">
      <c r="B59" s="24"/>
      <c r="C59" s="25"/>
      <c r="D59" s="45" t="s">
        <v>51</v>
      </c>
      <c r="E59" s="46"/>
      <c r="F59" s="46"/>
      <c r="G59" s="47" t="s">
        <v>52</v>
      </c>
      <c r="H59" s="48"/>
      <c r="I59" s="25"/>
      <c r="J59" s="45" t="s">
        <v>51</v>
      </c>
      <c r="K59" s="46"/>
      <c r="L59" s="46"/>
      <c r="M59" s="46"/>
      <c r="N59" s="47" t="s">
        <v>52</v>
      </c>
      <c r="O59" s="46"/>
      <c r="P59" s="48"/>
      <c r="Q59" s="25"/>
      <c r="R59" s="26"/>
    </row>
    <row r="60" spans="2:18" ht="13.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</row>
    <row r="61" spans="2:18" s="23" customFormat="1" ht="15">
      <c r="B61" s="24"/>
      <c r="C61" s="25"/>
      <c r="D61" s="40" t="s">
        <v>53</v>
      </c>
      <c r="E61" s="41"/>
      <c r="F61" s="41"/>
      <c r="G61" s="41"/>
      <c r="H61" s="42"/>
      <c r="I61" s="25"/>
      <c r="J61" s="40" t="s">
        <v>54</v>
      </c>
      <c r="K61" s="41"/>
      <c r="L61" s="41"/>
      <c r="M61" s="41"/>
      <c r="N61" s="41"/>
      <c r="O61" s="41"/>
      <c r="P61" s="42"/>
      <c r="Q61" s="25"/>
      <c r="R61" s="26"/>
    </row>
    <row r="62" spans="2:18" ht="13.5">
      <c r="B62" s="13"/>
      <c r="C62" s="16"/>
      <c r="D62" s="43"/>
      <c r="E62" s="16"/>
      <c r="F62" s="16"/>
      <c r="G62" s="16"/>
      <c r="H62" s="44"/>
      <c r="I62" s="16"/>
      <c r="J62" s="43"/>
      <c r="K62" s="16"/>
      <c r="L62" s="16"/>
      <c r="M62" s="16"/>
      <c r="N62" s="16"/>
      <c r="O62" s="16"/>
      <c r="P62" s="44"/>
      <c r="Q62" s="16"/>
      <c r="R62" s="14"/>
    </row>
    <row r="63" spans="2:18" ht="13.5">
      <c r="B63" s="13"/>
      <c r="C63" s="16"/>
      <c r="D63" s="43"/>
      <c r="E63" s="16"/>
      <c r="F63" s="16"/>
      <c r="G63" s="16"/>
      <c r="H63" s="44"/>
      <c r="I63" s="16"/>
      <c r="J63" s="43"/>
      <c r="K63" s="16"/>
      <c r="L63" s="16"/>
      <c r="M63" s="16"/>
      <c r="N63" s="16"/>
      <c r="O63" s="16"/>
      <c r="P63" s="44"/>
      <c r="Q63" s="16"/>
      <c r="R63" s="14"/>
    </row>
    <row r="64" spans="2:18" ht="13.5">
      <c r="B64" s="13"/>
      <c r="C64" s="16"/>
      <c r="D64" s="43"/>
      <c r="E64" s="16"/>
      <c r="F64" s="16"/>
      <c r="G64" s="16"/>
      <c r="H64" s="44"/>
      <c r="I64" s="16"/>
      <c r="J64" s="43"/>
      <c r="K64" s="16"/>
      <c r="L64" s="16"/>
      <c r="M64" s="16"/>
      <c r="N64" s="16"/>
      <c r="O64" s="16"/>
      <c r="P64" s="44"/>
      <c r="Q64" s="16"/>
      <c r="R64" s="14"/>
    </row>
    <row r="65" spans="2:18" ht="13.5">
      <c r="B65" s="13"/>
      <c r="C65" s="16"/>
      <c r="D65" s="43"/>
      <c r="E65" s="16"/>
      <c r="F65" s="16"/>
      <c r="G65" s="16"/>
      <c r="H65" s="44"/>
      <c r="I65" s="16"/>
      <c r="J65" s="43"/>
      <c r="K65" s="16"/>
      <c r="L65" s="16"/>
      <c r="M65" s="16"/>
      <c r="N65" s="16"/>
      <c r="O65" s="16"/>
      <c r="P65" s="44"/>
      <c r="Q65" s="16"/>
      <c r="R65" s="14"/>
    </row>
    <row r="66" spans="2:18" ht="13.5">
      <c r="B66" s="13"/>
      <c r="C66" s="16"/>
      <c r="D66" s="43"/>
      <c r="E66" s="16"/>
      <c r="F66" s="16"/>
      <c r="G66" s="16"/>
      <c r="H66" s="44"/>
      <c r="I66" s="16"/>
      <c r="J66" s="43"/>
      <c r="K66" s="16"/>
      <c r="L66" s="16"/>
      <c r="M66" s="16"/>
      <c r="N66" s="16"/>
      <c r="O66" s="16"/>
      <c r="P66" s="44"/>
      <c r="Q66" s="16"/>
      <c r="R66" s="14"/>
    </row>
    <row r="67" spans="2:18" ht="13.5">
      <c r="B67" s="13"/>
      <c r="C67" s="16"/>
      <c r="D67" s="43"/>
      <c r="E67" s="16"/>
      <c r="F67" s="16"/>
      <c r="G67" s="16"/>
      <c r="H67" s="44"/>
      <c r="I67" s="16"/>
      <c r="J67" s="43"/>
      <c r="K67" s="16"/>
      <c r="L67" s="16"/>
      <c r="M67" s="16"/>
      <c r="N67" s="16"/>
      <c r="O67" s="16"/>
      <c r="P67" s="44"/>
      <c r="Q67" s="16"/>
      <c r="R67" s="14"/>
    </row>
    <row r="68" spans="2:18" ht="13.5">
      <c r="B68" s="13"/>
      <c r="C68" s="16"/>
      <c r="D68" s="43"/>
      <c r="E68" s="16"/>
      <c r="F68" s="16"/>
      <c r="G68" s="16"/>
      <c r="H68" s="44"/>
      <c r="I68" s="16"/>
      <c r="J68" s="43"/>
      <c r="K68" s="16"/>
      <c r="L68" s="16"/>
      <c r="M68" s="16"/>
      <c r="N68" s="16"/>
      <c r="O68" s="16"/>
      <c r="P68" s="44"/>
      <c r="Q68" s="16"/>
      <c r="R68" s="14"/>
    </row>
    <row r="69" spans="2:18" ht="13.5">
      <c r="B69" s="13"/>
      <c r="C69" s="16"/>
      <c r="D69" s="43"/>
      <c r="E69" s="16"/>
      <c r="F69" s="16"/>
      <c r="G69" s="16"/>
      <c r="H69" s="44"/>
      <c r="I69" s="16"/>
      <c r="J69" s="43"/>
      <c r="K69" s="16"/>
      <c r="L69" s="16"/>
      <c r="M69" s="16"/>
      <c r="N69" s="16"/>
      <c r="O69" s="16"/>
      <c r="P69" s="44"/>
      <c r="Q69" s="16"/>
      <c r="R69" s="14"/>
    </row>
    <row r="70" spans="2:18" s="23" customFormat="1" ht="15">
      <c r="B70" s="24"/>
      <c r="C70" s="25"/>
      <c r="D70" s="45" t="s">
        <v>51</v>
      </c>
      <c r="E70" s="46"/>
      <c r="F70" s="46"/>
      <c r="G70" s="47" t="s">
        <v>52</v>
      </c>
      <c r="H70" s="48"/>
      <c r="I70" s="25"/>
      <c r="J70" s="45" t="s">
        <v>51</v>
      </c>
      <c r="K70" s="46"/>
      <c r="L70" s="46"/>
      <c r="M70" s="46"/>
      <c r="N70" s="47" t="s">
        <v>52</v>
      </c>
      <c r="O70" s="46"/>
      <c r="P70" s="48"/>
      <c r="Q70" s="25"/>
      <c r="R70" s="26"/>
    </row>
    <row r="71" spans="2:18" s="23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75" customHeight="1">
      <c r="B76" s="24"/>
      <c r="C76" s="252" t="s">
        <v>123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6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>
      <c r="B78" s="24"/>
      <c r="C78" s="20" t="s">
        <v>16</v>
      </c>
      <c r="D78" s="25"/>
      <c r="E78" s="25"/>
      <c r="F78" s="277" t="str">
        <f>F6</f>
        <v>Stavební úpravy a zateplení objektu strážnice Milíčov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5"/>
      <c r="R78" s="26"/>
    </row>
    <row r="79" spans="2:18" ht="30" customHeight="1">
      <c r="B79" s="13"/>
      <c r="C79" s="20" t="s">
        <v>117</v>
      </c>
      <c r="D79" s="16"/>
      <c r="E79" s="16"/>
      <c r="F79" s="277" t="s">
        <v>183</v>
      </c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16"/>
      <c r="R79" s="14"/>
    </row>
    <row r="80" spans="2:18" s="23" customFormat="1" ht="36.75" customHeight="1">
      <c r="B80" s="24"/>
      <c r="C80" s="61" t="s">
        <v>186</v>
      </c>
      <c r="D80" s="25"/>
      <c r="E80" s="25"/>
      <c r="F80" s="262" t="str">
        <f>F8</f>
        <v>002-2 - Zdravotní technika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5"/>
      <c r="R80" s="26"/>
    </row>
    <row r="81" spans="2:18" s="23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23" customFormat="1" ht="18" customHeight="1">
      <c r="B82" s="24"/>
      <c r="C82" s="20" t="s">
        <v>20</v>
      </c>
      <c r="D82" s="25"/>
      <c r="E82" s="25"/>
      <c r="F82" s="18" t="str">
        <f>F10</f>
        <v>Praha 4</v>
      </c>
      <c r="G82" s="25"/>
      <c r="H82" s="25"/>
      <c r="I82" s="25"/>
      <c r="J82" s="25"/>
      <c r="K82" s="20" t="s">
        <v>22</v>
      </c>
      <c r="L82" s="25"/>
      <c r="M82" s="278" t="str">
        <f>IF(O10="","",O10)</f>
        <v>22.07.2016</v>
      </c>
      <c r="N82" s="278"/>
      <c r="O82" s="278"/>
      <c r="P82" s="278"/>
      <c r="Q82" s="25"/>
      <c r="R82" s="26"/>
    </row>
    <row r="83" spans="2:18" s="23" customFormat="1" ht="6.75" customHeigh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23" customFormat="1" ht="15">
      <c r="B84" s="24"/>
      <c r="C84" s="20" t="s">
        <v>24</v>
      </c>
      <c r="D84" s="25"/>
      <c r="E84" s="25"/>
      <c r="F84" s="18" t="str">
        <f>E13</f>
        <v>Lesy hl. m. Prahy, Práčská 1885, Praha 10</v>
      </c>
      <c r="G84" s="25"/>
      <c r="H84" s="25"/>
      <c r="I84" s="25"/>
      <c r="J84" s="25"/>
      <c r="K84" s="20" t="s">
        <v>30</v>
      </c>
      <c r="L84" s="25"/>
      <c r="M84" s="253" t="str">
        <f>E19</f>
        <v>Ing. Oldřich Bělina</v>
      </c>
      <c r="N84" s="253"/>
      <c r="O84" s="253"/>
      <c r="P84" s="253"/>
      <c r="Q84" s="253"/>
      <c r="R84" s="26"/>
    </row>
    <row r="85" spans="2:18" s="23" customFormat="1" ht="14.25" customHeight="1">
      <c r="B85" s="24"/>
      <c r="C85" s="20" t="s">
        <v>28</v>
      </c>
      <c r="D85" s="25"/>
      <c r="E85" s="25"/>
      <c r="F85" s="18" t="str">
        <f>IF(E16="","",E16)</f>
        <v> </v>
      </c>
      <c r="G85" s="25"/>
      <c r="H85" s="25"/>
      <c r="I85" s="25"/>
      <c r="J85" s="25"/>
      <c r="K85" s="20" t="s">
        <v>33</v>
      </c>
      <c r="L85" s="25"/>
      <c r="M85" s="253" t="str">
        <f>E22</f>
        <v>ing. Lenka Kasperová</v>
      </c>
      <c r="N85" s="253"/>
      <c r="O85" s="253"/>
      <c r="P85" s="253"/>
      <c r="Q85" s="253"/>
      <c r="R85" s="26"/>
    </row>
    <row r="86" spans="2:18" s="23" customFormat="1" ht="9.7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23" customFormat="1" ht="29.25" customHeight="1">
      <c r="B87" s="24"/>
      <c r="C87" s="282" t="s">
        <v>124</v>
      </c>
      <c r="D87" s="282"/>
      <c r="E87" s="282"/>
      <c r="F87" s="282"/>
      <c r="G87" s="282"/>
      <c r="H87" s="106"/>
      <c r="I87" s="106"/>
      <c r="J87" s="106"/>
      <c r="K87" s="106"/>
      <c r="L87" s="106"/>
      <c r="M87" s="106"/>
      <c r="N87" s="282" t="s">
        <v>125</v>
      </c>
      <c r="O87" s="282"/>
      <c r="P87" s="282"/>
      <c r="Q87" s="282"/>
      <c r="R87" s="26"/>
    </row>
    <row r="88" spans="2:18" s="23" customFormat="1" ht="9.75" customHeight="1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47" s="23" customFormat="1" ht="29.25" customHeight="1">
      <c r="B89" s="24"/>
      <c r="C89" s="114" t="s">
        <v>126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9">
        <f>N90+N96</f>
        <v>0</v>
      </c>
      <c r="O89" s="269"/>
      <c r="P89" s="269"/>
      <c r="Q89" s="269"/>
      <c r="R89" s="26"/>
      <c r="AU89" s="9" t="s">
        <v>127</v>
      </c>
    </row>
    <row r="90" spans="2:18" s="115" customFormat="1" ht="24.75" customHeight="1">
      <c r="B90" s="116"/>
      <c r="C90" s="117"/>
      <c r="D90" s="118" t="s">
        <v>232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83">
        <f>N119</f>
        <v>0</v>
      </c>
      <c r="O90" s="283"/>
      <c r="P90" s="283"/>
      <c r="Q90" s="283"/>
      <c r="R90" s="119"/>
    </row>
    <row r="91" spans="2:18" s="120" customFormat="1" ht="19.5" customHeight="1">
      <c r="B91" s="121"/>
      <c r="C91" s="92"/>
      <c r="D91" s="122" t="s">
        <v>2037</v>
      </c>
      <c r="E91" s="92"/>
      <c r="F91" s="92"/>
      <c r="G91" s="92"/>
      <c r="H91" s="92"/>
      <c r="I91" s="92"/>
      <c r="J91" s="92"/>
      <c r="K91" s="92"/>
      <c r="L91" s="92"/>
      <c r="M91" s="92"/>
      <c r="N91" s="274">
        <f>N120</f>
        <v>0</v>
      </c>
      <c r="O91" s="274"/>
      <c r="P91" s="274"/>
      <c r="Q91" s="274"/>
      <c r="R91" s="123"/>
    </row>
    <row r="92" spans="2:18" s="120" customFormat="1" ht="19.5" customHeight="1">
      <c r="B92" s="121"/>
      <c r="C92" s="92"/>
      <c r="D92" s="122" t="s">
        <v>2038</v>
      </c>
      <c r="E92" s="92"/>
      <c r="F92" s="92"/>
      <c r="G92" s="92"/>
      <c r="H92" s="92"/>
      <c r="I92" s="92"/>
      <c r="J92" s="92"/>
      <c r="K92" s="92"/>
      <c r="L92" s="92"/>
      <c r="M92" s="92"/>
      <c r="N92" s="274">
        <f>N130</f>
        <v>0</v>
      </c>
      <c r="O92" s="274"/>
      <c r="P92" s="274"/>
      <c r="Q92" s="274"/>
      <c r="R92" s="123"/>
    </row>
    <row r="93" spans="2:18" s="120" customFormat="1" ht="19.5" customHeight="1">
      <c r="B93" s="121"/>
      <c r="C93" s="92"/>
      <c r="D93" s="122" t="s">
        <v>2039</v>
      </c>
      <c r="E93" s="92"/>
      <c r="F93" s="92"/>
      <c r="G93" s="92"/>
      <c r="H93" s="92"/>
      <c r="I93" s="92"/>
      <c r="J93" s="92"/>
      <c r="K93" s="92"/>
      <c r="L93" s="92"/>
      <c r="M93" s="92"/>
      <c r="N93" s="274">
        <f>N154</f>
        <v>0</v>
      </c>
      <c r="O93" s="274"/>
      <c r="P93" s="274"/>
      <c r="Q93" s="274"/>
      <c r="R93" s="123"/>
    </row>
    <row r="94" spans="2:18" s="120" customFormat="1" ht="19.5" customHeight="1">
      <c r="B94" s="121"/>
      <c r="C94" s="92"/>
      <c r="D94" s="122" t="s">
        <v>2040</v>
      </c>
      <c r="E94" s="92"/>
      <c r="F94" s="92"/>
      <c r="G94" s="92"/>
      <c r="H94" s="92"/>
      <c r="I94" s="92"/>
      <c r="J94" s="92"/>
      <c r="K94" s="92"/>
      <c r="L94" s="92"/>
      <c r="M94" s="92"/>
      <c r="N94" s="274">
        <f>N161</f>
        <v>0</v>
      </c>
      <c r="O94" s="274"/>
      <c r="P94" s="274"/>
      <c r="Q94" s="274"/>
      <c r="R94" s="123"/>
    </row>
    <row r="95" spans="2:18" s="120" customFormat="1" ht="19.5" customHeight="1">
      <c r="B95" s="121"/>
      <c r="C95" s="92"/>
      <c r="D95" s="122" t="s">
        <v>2041</v>
      </c>
      <c r="E95" s="92"/>
      <c r="F95" s="92"/>
      <c r="G95" s="92"/>
      <c r="H95" s="92"/>
      <c r="I95" s="92"/>
      <c r="J95" s="92"/>
      <c r="K95" s="92"/>
      <c r="L95" s="92"/>
      <c r="M95" s="92"/>
      <c r="N95" s="274">
        <f>N175</f>
        <v>0</v>
      </c>
      <c r="O95" s="274"/>
      <c r="P95" s="274"/>
      <c r="Q95" s="274"/>
      <c r="R95" s="123"/>
    </row>
    <row r="96" spans="2:18" s="115" customFormat="1" ht="24.75" customHeight="1">
      <c r="B96" s="116"/>
      <c r="C96" s="117"/>
      <c r="D96" s="118" t="s">
        <v>128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83">
        <f>N179</f>
        <v>0</v>
      </c>
      <c r="O96" s="283"/>
      <c r="P96" s="283"/>
      <c r="Q96" s="283"/>
      <c r="R96" s="119"/>
    </row>
    <row r="97" spans="2:18" s="23" customFormat="1" ht="21.75" customHeight="1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</row>
    <row r="98" spans="2:21" s="23" customFormat="1" ht="29.25" customHeight="1">
      <c r="B98" s="24"/>
      <c r="C98" s="114" t="s">
        <v>132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84">
        <v>0</v>
      </c>
      <c r="O98" s="284"/>
      <c r="P98" s="284"/>
      <c r="Q98" s="284"/>
      <c r="R98" s="26"/>
      <c r="T98" s="124"/>
      <c r="U98" s="125" t="s">
        <v>39</v>
      </c>
    </row>
    <row r="99" spans="2:18" s="23" customFormat="1" ht="18" customHeight="1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</row>
    <row r="100" spans="2:18" s="23" customFormat="1" ht="29.25" customHeight="1">
      <c r="B100" s="24"/>
      <c r="C100" s="105" t="s">
        <v>110</v>
      </c>
      <c r="D100" s="106"/>
      <c r="E100" s="106"/>
      <c r="F100" s="106"/>
      <c r="G100" s="106"/>
      <c r="H100" s="106"/>
      <c r="I100" s="106"/>
      <c r="J100" s="106"/>
      <c r="K100" s="106"/>
      <c r="L100" s="275">
        <f>ROUND(SUM(N89+N98),2)</f>
        <v>0</v>
      </c>
      <c r="M100" s="275"/>
      <c r="N100" s="275"/>
      <c r="O100" s="275"/>
      <c r="P100" s="275"/>
      <c r="Q100" s="275"/>
      <c r="R100" s="26"/>
    </row>
    <row r="101" spans="2:18" s="23" customFormat="1" ht="6.75" customHeigh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</row>
    <row r="105" spans="2:18" s="23" customFormat="1" ht="6.75" customHeight="1"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4"/>
    </row>
    <row r="106" spans="2:18" s="23" customFormat="1" ht="36.75" customHeight="1">
      <c r="B106" s="24"/>
      <c r="C106" s="252" t="s">
        <v>133</v>
      </c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6"/>
    </row>
    <row r="107" spans="2:18" s="23" customFormat="1" ht="6.75" customHeight="1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2:18" s="23" customFormat="1" ht="30" customHeight="1">
      <c r="B108" s="24"/>
      <c r="C108" s="20" t="s">
        <v>16</v>
      </c>
      <c r="D108" s="25"/>
      <c r="E108" s="25"/>
      <c r="F108" s="277" t="str">
        <f>F6</f>
        <v>Stavební úpravy a zateplení objektu strážnice Milíčov</v>
      </c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5"/>
      <c r="R108" s="26"/>
    </row>
    <row r="109" spans="2:18" ht="30" customHeight="1">
      <c r="B109" s="13"/>
      <c r="C109" s="20" t="s">
        <v>117</v>
      </c>
      <c r="D109" s="16"/>
      <c r="E109" s="16"/>
      <c r="F109" s="277" t="s">
        <v>183</v>
      </c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16"/>
      <c r="R109" s="14"/>
    </row>
    <row r="110" spans="2:18" s="23" customFormat="1" ht="36.75" customHeight="1">
      <c r="B110" s="24"/>
      <c r="C110" s="61" t="s">
        <v>186</v>
      </c>
      <c r="D110" s="25"/>
      <c r="E110" s="25"/>
      <c r="F110" s="262" t="str">
        <f>F8</f>
        <v>002-2 - Zdravotní technika</v>
      </c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5"/>
      <c r="R110" s="26"/>
    </row>
    <row r="111" spans="2:18" s="23" customFormat="1" ht="6.75" customHeight="1"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</row>
    <row r="112" spans="2:18" s="23" customFormat="1" ht="18" customHeight="1">
      <c r="B112" s="24"/>
      <c r="C112" s="20" t="s">
        <v>20</v>
      </c>
      <c r="D112" s="25"/>
      <c r="E112" s="25"/>
      <c r="F112" s="18" t="str">
        <f>F10</f>
        <v>Praha 4</v>
      </c>
      <c r="G112" s="25"/>
      <c r="H112" s="25"/>
      <c r="I112" s="25"/>
      <c r="J112" s="25"/>
      <c r="K112" s="20" t="s">
        <v>22</v>
      </c>
      <c r="L112" s="25"/>
      <c r="M112" s="278" t="str">
        <f>IF(O10="","",O10)</f>
        <v>22.07.2016</v>
      </c>
      <c r="N112" s="278"/>
      <c r="O112" s="278"/>
      <c r="P112" s="278"/>
      <c r="Q112" s="25"/>
      <c r="R112" s="26"/>
    </row>
    <row r="113" spans="2:18" s="23" customFormat="1" ht="6.75" customHeight="1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</row>
    <row r="114" spans="2:18" s="23" customFormat="1" ht="15">
      <c r="B114" s="24"/>
      <c r="C114" s="20" t="s">
        <v>24</v>
      </c>
      <c r="D114" s="25"/>
      <c r="E114" s="25"/>
      <c r="F114" s="18" t="str">
        <f>E13</f>
        <v>Lesy hl. m. Prahy, Práčská 1885, Praha 10</v>
      </c>
      <c r="G114" s="25"/>
      <c r="H114" s="25"/>
      <c r="I114" s="25"/>
      <c r="J114" s="25"/>
      <c r="K114" s="20" t="s">
        <v>30</v>
      </c>
      <c r="L114" s="25"/>
      <c r="M114" s="253" t="str">
        <f>E19</f>
        <v>Ing. Oldřich Bělina</v>
      </c>
      <c r="N114" s="253"/>
      <c r="O114" s="253"/>
      <c r="P114" s="253"/>
      <c r="Q114" s="253"/>
      <c r="R114" s="26"/>
    </row>
    <row r="115" spans="2:18" s="23" customFormat="1" ht="14.25" customHeight="1">
      <c r="B115" s="24"/>
      <c r="C115" s="20" t="s">
        <v>28</v>
      </c>
      <c r="D115" s="25"/>
      <c r="E115" s="25"/>
      <c r="F115" s="18" t="str">
        <f>IF(E16="","",E16)</f>
        <v> </v>
      </c>
      <c r="G115" s="25"/>
      <c r="H115" s="25"/>
      <c r="I115" s="25"/>
      <c r="J115" s="25"/>
      <c r="K115" s="20" t="s">
        <v>33</v>
      </c>
      <c r="L115" s="25"/>
      <c r="M115" s="253" t="str">
        <f>E22</f>
        <v>ing. Lenka Kasperová</v>
      </c>
      <c r="N115" s="253"/>
      <c r="O115" s="253"/>
      <c r="P115" s="253"/>
      <c r="Q115" s="253"/>
      <c r="R115" s="26"/>
    </row>
    <row r="116" spans="2:18" s="23" customFormat="1" ht="9.75" customHeight="1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</row>
    <row r="117" spans="2:27" s="126" customFormat="1" ht="29.25" customHeight="1">
      <c r="B117" s="127"/>
      <c r="C117" s="128" t="s">
        <v>134</v>
      </c>
      <c r="D117" s="129" t="s">
        <v>135</v>
      </c>
      <c r="E117" s="129" t="s">
        <v>57</v>
      </c>
      <c r="F117" s="285" t="s">
        <v>136</v>
      </c>
      <c r="G117" s="285"/>
      <c r="H117" s="285"/>
      <c r="I117" s="285"/>
      <c r="J117" s="129" t="s">
        <v>137</v>
      </c>
      <c r="K117" s="129" t="s">
        <v>138</v>
      </c>
      <c r="L117" s="286" t="s">
        <v>139</v>
      </c>
      <c r="M117" s="286"/>
      <c r="N117" s="287" t="s">
        <v>125</v>
      </c>
      <c r="O117" s="287"/>
      <c r="P117" s="287"/>
      <c r="Q117" s="287"/>
      <c r="R117" s="130"/>
      <c r="T117" s="68" t="s">
        <v>140</v>
      </c>
      <c r="U117" s="69" t="s">
        <v>39</v>
      </c>
      <c r="V117" s="69" t="s">
        <v>141</v>
      </c>
      <c r="W117" s="69" t="s">
        <v>142</v>
      </c>
      <c r="X117" s="69" t="s">
        <v>2042</v>
      </c>
      <c r="Y117" s="69" t="s">
        <v>2043</v>
      </c>
      <c r="Z117" s="69" t="s">
        <v>145</v>
      </c>
      <c r="AA117" s="70" t="s">
        <v>146</v>
      </c>
    </row>
    <row r="118" spans="2:63" s="23" customFormat="1" ht="29.25" customHeight="1">
      <c r="B118" s="24"/>
      <c r="C118" s="72" t="s">
        <v>121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88">
        <f>BK118</f>
        <v>0</v>
      </c>
      <c r="O118" s="288"/>
      <c r="P118" s="288"/>
      <c r="Q118" s="288"/>
      <c r="R118" s="26"/>
      <c r="T118" s="71"/>
      <c r="U118" s="41"/>
      <c r="V118" s="41"/>
      <c r="W118" s="131">
        <f>W119+W179</f>
        <v>444.153</v>
      </c>
      <c r="X118" s="41"/>
      <c r="Y118" s="131">
        <f>Y119+Y179</f>
        <v>1.2739300425000002</v>
      </c>
      <c r="Z118" s="41"/>
      <c r="AA118" s="132">
        <f>AA119+AA179</f>
        <v>0</v>
      </c>
      <c r="AT118" s="9" t="s">
        <v>74</v>
      </c>
      <c r="AU118" s="9" t="s">
        <v>127</v>
      </c>
      <c r="BK118" s="133">
        <f>BK119+BK179</f>
        <v>0</v>
      </c>
    </row>
    <row r="119" spans="2:63" s="134" customFormat="1" ht="36.75" customHeight="1">
      <c r="B119" s="135"/>
      <c r="C119" s="136"/>
      <c r="D119" s="137" t="s">
        <v>232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289">
        <f>BK119</f>
        <v>0</v>
      </c>
      <c r="O119" s="289"/>
      <c r="P119" s="289"/>
      <c r="Q119" s="289"/>
      <c r="R119" s="138"/>
      <c r="T119" s="139"/>
      <c r="U119" s="136"/>
      <c r="V119" s="136"/>
      <c r="W119" s="140">
        <f>W120+W130+W154+W161+W175</f>
        <v>444.153</v>
      </c>
      <c r="X119" s="136"/>
      <c r="Y119" s="140">
        <f>Y120+Y130+Y154+Y161+Y175</f>
        <v>1.2739300425000002</v>
      </c>
      <c r="Z119" s="136"/>
      <c r="AA119" s="141">
        <f>AA120+AA130+AA154+AA161+AA175</f>
        <v>0</v>
      </c>
      <c r="AR119" s="142" t="s">
        <v>90</v>
      </c>
      <c r="AT119" s="143" t="s">
        <v>74</v>
      </c>
      <c r="AU119" s="143" t="s">
        <v>75</v>
      </c>
      <c r="AY119" s="142" t="s">
        <v>148</v>
      </c>
      <c r="BK119" s="144">
        <f>BK120+BK130+BK154+BK161+BK175</f>
        <v>0</v>
      </c>
    </row>
    <row r="120" spans="2:63" s="134" customFormat="1" ht="19.5" customHeight="1">
      <c r="B120" s="135"/>
      <c r="C120" s="136"/>
      <c r="D120" s="145" t="s">
        <v>2037</v>
      </c>
      <c r="E120" s="145"/>
      <c r="F120" s="145"/>
      <c r="G120" s="145"/>
      <c r="H120" s="145"/>
      <c r="I120" s="145"/>
      <c r="J120" s="145"/>
      <c r="K120" s="145"/>
      <c r="L120" s="145"/>
      <c r="M120" s="145"/>
      <c r="N120" s="290">
        <f>BK120</f>
        <v>0</v>
      </c>
      <c r="O120" s="290"/>
      <c r="P120" s="290"/>
      <c r="Q120" s="290"/>
      <c r="R120" s="138"/>
      <c r="T120" s="139"/>
      <c r="U120" s="136"/>
      <c r="V120" s="136"/>
      <c r="W120" s="140">
        <f>SUM(W121:W129)</f>
        <v>117.982</v>
      </c>
      <c r="X120" s="136"/>
      <c r="Y120" s="140">
        <f>SUM(Y121:Y129)</f>
        <v>0.17792550000000001</v>
      </c>
      <c r="Z120" s="136"/>
      <c r="AA120" s="141">
        <f>SUM(AA121:AA129)</f>
        <v>0</v>
      </c>
      <c r="AR120" s="142" t="s">
        <v>90</v>
      </c>
      <c r="AT120" s="143" t="s">
        <v>74</v>
      </c>
      <c r="AU120" s="143" t="s">
        <v>83</v>
      </c>
      <c r="AY120" s="142" t="s">
        <v>148</v>
      </c>
      <c r="BK120" s="144">
        <f>SUM(BK121:BK129)</f>
        <v>0</v>
      </c>
    </row>
    <row r="121" spans="2:65" s="23" customFormat="1" ht="31.5" customHeight="1">
      <c r="B121" s="146"/>
      <c r="C121" s="147" t="s">
        <v>83</v>
      </c>
      <c r="D121" s="147" t="s">
        <v>149</v>
      </c>
      <c r="E121" s="148" t="s">
        <v>2044</v>
      </c>
      <c r="F121" s="291" t="s">
        <v>2045</v>
      </c>
      <c r="G121" s="291"/>
      <c r="H121" s="291"/>
      <c r="I121" s="291"/>
      <c r="J121" s="149" t="s">
        <v>451</v>
      </c>
      <c r="K121" s="150">
        <v>30</v>
      </c>
      <c r="L121" s="292"/>
      <c r="M121" s="292"/>
      <c r="N121" s="292">
        <f aca="true" t="shared" si="0" ref="N121:N127">ROUND(L121*K121,2)</f>
        <v>0</v>
      </c>
      <c r="O121" s="292"/>
      <c r="P121" s="292"/>
      <c r="Q121" s="292"/>
      <c r="R121" s="151"/>
      <c r="T121" s="152"/>
      <c r="U121" s="34" t="s">
        <v>40</v>
      </c>
      <c r="V121" s="153">
        <v>0.36300000000000004</v>
      </c>
      <c r="W121" s="153">
        <f aca="true" t="shared" si="1" ref="W121:W127">V121*K121</f>
        <v>10.89</v>
      </c>
      <c r="X121" s="153">
        <v>0.0012553000000000002</v>
      </c>
      <c r="Y121" s="153">
        <f aca="true" t="shared" si="2" ref="Y121:Y127">X121*K121</f>
        <v>0.037659000000000005</v>
      </c>
      <c r="Z121" s="153">
        <v>0</v>
      </c>
      <c r="AA121" s="154">
        <f aca="true" t="shared" si="3" ref="AA121:AA127">Z121*K121</f>
        <v>0</v>
      </c>
      <c r="AR121" s="9" t="s">
        <v>337</v>
      </c>
      <c r="AT121" s="9" t="s">
        <v>149</v>
      </c>
      <c r="AU121" s="9" t="s">
        <v>90</v>
      </c>
      <c r="AY121" s="9" t="s">
        <v>148</v>
      </c>
      <c r="BE121" s="155">
        <f aca="true" t="shared" si="4" ref="BE121:BE127">IF(U121="základní",N121,0)</f>
        <v>0</v>
      </c>
      <c r="BF121" s="155">
        <f aca="true" t="shared" si="5" ref="BF121:BF127">IF(U121="snížená",N121,0)</f>
        <v>0</v>
      </c>
      <c r="BG121" s="155">
        <f aca="true" t="shared" si="6" ref="BG121:BG127">IF(U121="zákl. přenesená",N121,0)</f>
        <v>0</v>
      </c>
      <c r="BH121" s="155">
        <f aca="true" t="shared" si="7" ref="BH121:BH127">IF(U121="sníž. přenesená",N121,0)</f>
        <v>0</v>
      </c>
      <c r="BI121" s="155">
        <f aca="true" t="shared" si="8" ref="BI121:BI127">IF(U121="nulová",N121,0)</f>
        <v>0</v>
      </c>
      <c r="BJ121" s="9" t="s">
        <v>83</v>
      </c>
      <c r="BK121" s="155">
        <f aca="true" t="shared" si="9" ref="BK121:BK127">ROUND(L121*K121,2)</f>
        <v>0</v>
      </c>
      <c r="BL121" s="9" t="s">
        <v>337</v>
      </c>
      <c r="BM121" s="9" t="s">
        <v>2046</v>
      </c>
    </row>
    <row r="122" spans="2:65" s="23" customFormat="1" ht="31.5" customHeight="1">
      <c r="B122" s="146"/>
      <c r="C122" s="147" t="s">
        <v>90</v>
      </c>
      <c r="D122" s="147" t="s">
        <v>149</v>
      </c>
      <c r="E122" s="148" t="s">
        <v>2047</v>
      </c>
      <c r="F122" s="291" t="s">
        <v>2048</v>
      </c>
      <c r="G122" s="291"/>
      <c r="H122" s="291"/>
      <c r="I122" s="291"/>
      <c r="J122" s="149" t="s">
        <v>451</v>
      </c>
      <c r="K122" s="150">
        <v>35</v>
      </c>
      <c r="L122" s="292"/>
      <c r="M122" s="292"/>
      <c r="N122" s="292">
        <f t="shared" si="0"/>
        <v>0</v>
      </c>
      <c r="O122" s="292"/>
      <c r="P122" s="292"/>
      <c r="Q122" s="292"/>
      <c r="R122" s="151"/>
      <c r="T122" s="152"/>
      <c r="U122" s="34" t="s">
        <v>40</v>
      </c>
      <c r="V122" s="153">
        <v>0.383</v>
      </c>
      <c r="W122" s="153">
        <f t="shared" si="1"/>
        <v>13.405000000000001</v>
      </c>
      <c r="X122" s="153">
        <v>0.0017651</v>
      </c>
      <c r="Y122" s="153">
        <f t="shared" si="2"/>
        <v>0.0617785</v>
      </c>
      <c r="Z122" s="153">
        <v>0</v>
      </c>
      <c r="AA122" s="154">
        <f t="shared" si="3"/>
        <v>0</v>
      </c>
      <c r="AR122" s="9" t="s">
        <v>337</v>
      </c>
      <c r="AT122" s="9" t="s">
        <v>149</v>
      </c>
      <c r="AU122" s="9" t="s">
        <v>90</v>
      </c>
      <c r="AY122" s="9" t="s">
        <v>148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9" t="s">
        <v>83</v>
      </c>
      <c r="BK122" s="155">
        <f t="shared" si="9"/>
        <v>0</v>
      </c>
      <c r="BL122" s="9" t="s">
        <v>337</v>
      </c>
      <c r="BM122" s="9" t="s">
        <v>2049</v>
      </c>
    </row>
    <row r="123" spans="2:65" s="23" customFormat="1" ht="31.5" customHeight="1">
      <c r="B123" s="146"/>
      <c r="C123" s="147" t="s">
        <v>156</v>
      </c>
      <c r="D123" s="147" t="s">
        <v>149</v>
      </c>
      <c r="E123" s="148" t="s">
        <v>2050</v>
      </c>
      <c r="F123" s="291" t="s">
        <v>2051</v>
      </c>
      <c r="G123" s="291"/>
      <c r="H123" s="291"/>
      <c r="I123" s="291"/>
      <c r="J123" s="149" t="s">
        <v>451</v>
      </c>
      <c r="K123" s="150">
        <v>50</v>
      </c>
      <c r="L123" s="292"/>
      <c r="M123" s="292"/>
      <c r="N123" s="292">
        <f t="shared" si="0"/>
        <v>0</v>
      </c>
      <c r="O123" s="292"/>
      <c r="P123" s="292"/>
      <c r="Q123" s="292"/>
      <c r="R123" s="151"/>
      <c r="T123" s="152"/>
      <c r="U123" s="34" t="s">
        <v>40</v>
      </c>
      <c r="V123" s="153">
        <v>0.7280000000000001</v>
      </c>
      <c r="W123" s="153">
        <f t="shared" si="1"/>
        <v>36.400000000000006</v>
      </c>
      <c r="X123" s="153">
        <v>0.0003497</v>
      </c>
      <c r="Y123" s="153">
        <f t="shared" si="2"/>
        <v>0.017485</v>
      </c>
      <c r="Z123" s="153">
        <v>0</v>
      </c>
      <c r="AA123" s="154">
        <f t="shared" si="3"/>
        <v>0</v>
      </c>
      <c r="AR123" s="9" t="s">
        <v>337</v>
      </c>
      <c r="AT123" s="9" t="s">
        <v>149</v>
      </c>
      <c r="AU123" s="9" t="s">
        <v>90</v>
      </c>
      <c r="AY123" s="9" t="s">
        <v>148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9" t="s">
        <v>83</v>
      </c>
      <c r="BK123" s="155">
        <f t="shared" si="9"/>
        <v>0</v>
      </c>
      <c r="BL123" s="9" t="s">
        <v>337</v>
      </c>
      <c r="BM123" s="9" t="s">
        <v>2052</v>
      </c>
    </row>
    <row r="124" spans="2:65" s="23" customFormat="1" ht="31.5" customHeight="1">
      <c r="B124" s="146"/>
      <c r="C124" s="147" t="s">
        <v>147</v>
      </c>
      <c r="D124" s="147" t="s">
        <v>149</v>
      </c>
      <c r="E124" s="148" t="s">
        <v>2053</v>
      </c>
      <c r="F124" s="291" t="s">
        <v>2054</v>
      </c>
      <c r="G124" s="291"/>
      <c r="H124" s="291"/>
      <c r="I124" s="291"/>
      <c r="J124" s="149" t="s">
        <v>451</v>
      </c>
      <c r="K124" s="150">
        <v>15</v>
      </c>
      <c r="L124" s="292"/>
      <c r="M124" s="292"/>
      <c r="N124" s="292">
        <f t="shared" si="0"/>
        <v>0</v>
      </c>
      <c r="O124" s="292"/>
      <c r="P124" s="292"/>
      <c r="Q124" s="292"/>
      <c r="R124" s="151"/>
      <c r="T124" s="152"/>
      <c r="U124" s="34" t="s">
        <v>40</v>
      </c>
      <c r="V124" s="153">
        <v>0.797</v>
      </c>
      <c r="W124" s="153">
        <f t="shared" si="1"/>
        <v>11.955</v>
      </c>
      <c r="X124" s="153">
        <v>0.0005697</v>
      </c>
      <c r="Y124" s="153">
        <f t="shared" si="2"/>
        <v>0.008545500000000001</v>
      </c>
      <c r="Z124" s="153">
        <v>0</v>
      </c>
      <c r="AA124" s="154">
        <f t="shared" si="3"/>
        <v>0</v>
      </c>
      <c r="AR124" s="9" t="s">
        <v>337</v>
      </c>
      <c r="AT124" s="9" t="s">
        <v>149</v>
      </c>
      <c r="AU124" s="9" t="s">
        <v>90</v>
      </c>
      <c r="AY124" s="9" t="s">
        <v>148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9" t="s">
        <v>83</v>
      </c>
      <c r="BK124" s="155">
        <f t="shared" si="9"/>
        <v>0</v>
      </c>
      <c r="BL124" s="9" t="s">
        <v>337</v>
      </c>
      <c r="BM124" s="9" t="s">
        <v>2055</v>
      </c>
    </row>
    <row r="125" spans="2:65" s="23" customFormat="1" ht="31.5" customHeight="1">
      <c r="B125" s="146"/>
      <c r="C125" s="147" t="s">
        <v>162</v>
      </c>
      <c r="D125" s="147" t="s">
        <v>149</v>
      </c>
      <c r="E125" s="148" t="s">
        <v>2056</v>
      </c>
      <c r="F125" s="291" t="s">
        <v>2057</v>
      </c>
      <c r="G125" s="291"/>
      <c r="H125" s="291"/>
      <c r="I125" s="291"/>
      <c r="J125" s="149" t="s">
        <v>451</v>
      </c>
      <c r="K125" s="150">
        <v>45</v>
      </c>
      <c r="L125" s="292"/>
      <c r="M125" s="292"/>
      <c r="N125" s="292">
        <f t="shared" si="0"/>
        <v>0</v>
      </c>
      <c r="O125" s="292"/>
      <c r="P125" s="292"/>
      <c r="Q125" s="292"/>
      <c r="R125" s="151"/>
      <c r="T125" s="152"/>
      <c r="U125" s="34" t="s">
        <v>40</v>
      </c>
      <c r="V125" s="153">
        <v>0.8319999999999999</v>
      </c>
      <c r="W125" s="153">
        <f t="shared" si="1"/>
        <v>37.43999999999999</v>
      </c>
      <c r="X125" s="153">
        <v>0.0011355</v>
      </c>
      <c r="Y125" s="153">
        <f t="shared" si="2"/>
        <v>0.0510975</v>
      </c>
      <c r="Z125" s="153">
        <v>0</v>
      </c>
      <c r="AA125" s="154">
        <f t="shared" si="3"/>
        <v>0</v>
      </c>
      <c r="AR125" s="9" t="s">
        <v>337</v>
      </c>
      <c r="AT125" s="9" t="s">
        <v>149</v>
      </c>
      <c r="AU125" s="9" t="s">
        <v>90</v>
      </c>
      <c r="AY125" s="9" t="s">
        <v>148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9" t="s">
        <v>83</v>
      </c>
      <c r="BK125" s="155">
        <f t="shared" si="9"/>
        <v>0</v>
      </c>
      <c r="BL125" s="9" t="s">
        <v>337</v>
      </c>
      <c r="BM125" s="9" t="s">
        <v>2058</v>
      </c>
    </row>
    <row r="126" spans="2:65" s="23" customFormat="1" ht="31.5" customHeight="1">
      <c r="B126" s="146"/>
      <c r="C126" s="147" t="s">
        <v>271</v>
      </c>
      <c r="D126" s="147" t="s">
        <v>149</v>
      </c>
      <c r="E126" s="148" t="s">
        <v>2059</v>
      </c>
      <c r="F126" s="291" t="s">
        <v>2060</v>
      </c>
      <c r="G126" s="291"/>
      <c r="H126" s="291"/>
      <c r="I126" s="291"/>
      <c r="J126" s="149" t="s">
        <v>259</v>
      </c>
      <c r="K126" s="150">
        <v>4</v>
      </c>
      <c r="L126" s="292"/>
      <c r="M126" s="292"/>
      <c r="N126" s="292">
        <f t="shared" si="0"/>
        <v>0</v>
      </c>
      <c r="O126" s="292"/>
      <c r="P126" s="292"/>
      <c r="Q126" s="292"/>
      <c r="R126" s="151"/>
      <c r="T126" s="152"/>
      <c r="U126" s="34" t="s">
        <v>40</v>
      </c>
      <c r="V126" s="153">
        <v>0.113</v>
      </c>
      <c r="W126" s="153">
        <f t="shared" si="1"/>
        <v>0.452</v>
      </c>
      <c r="X126" s="153">
        <v>0.0003400000000000001</v>
      </c>
      <c r="Y126" s="153">
        <f t="shared" si="2"/>
        <v>0.0013600000000000003</v>
      </c>
      <c r="Z126" s="153">
        <v>0</v>
      </c>
      <c r="AA126" s="154">
        <f t="shared" si="3"/>
        <v>0</v>
      </c>
      <c r="AR126" s="9" t="s">
        <v>337</v>
      </c>
      <c r="AT126" s="9" t="s">
        <v>149</v>
      </c>
      <c r="AU126" s="9" t="s">
        <v>90</v>
      </c>
      <c r="AY126" s="9" t="s">
        <v>148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9" t="s">
        <v>83</v>
      </c>
      <c r="BK126" s="155">
        <f t="shared" si="9"/>
        <v>0</v>
      </c>
      <c r="BL126" s="9" t="s">
        <v>337</v>
      </c>
      <c r="BM126" s="9" t="s">
        <v>2061</v>
      </c>
    </row>
    <row r="127" spans="2:65" s="23" customFormat="1" ht="31.5" customHeight="1">
      <c r="B127" s="146"/>
      <c r="C127" s="147" t="s">
        <v>282</v>
      </c>
      <c r="D127" s="147" t="s">
        <v>149</v>
      </c>
      <c r="E127" s="148" t="s">
        <v>2062</v>
      </c>
      <c r="F127" s="291" t="s">
        <v>2063</v>
      </c>
      <c r="G127" s="291"/>
      <c r="H127" s="291"/>
      <c r="I127" s="291"/>
      <c r="J127" s="149" t="s">
        <v>451</v>
      </c>
      <c r="K127" s="150">
        <v>155</v>
      </c>
      <c r="L127" s="292"/>
      <c r="M127" s="292"/>
      <c r="N127" s="292">
        <f t="shared" si="0"/>
        <v>0</v>
      </c>
      <c r="O127" s="292"/>
      <c r="P127" s="292"/>
      <c r="Q127" s="292"/>
      <c r="R127" s="151"/>
      <c r="T127" s="152"/>
      <c r="U127" s="34" t="s">
        <v>40</v>
      </c>
      <c r="V127" s="153">
        <v>0.048</v>
      </c>
      <c r="W127" s="153">
        <f t="shared" si="1"/>
        <v>7.44</v>
      </c>
      <c r="X127" s="153">
        <v>0</v>
      </c>
      <c r="Y127" s="153">
        <f t="shared" si="2"/>
        <v>0</v>
      </c>
      <c r="Z127" s="153">
        <v>0</v>
      </c>
      <c r="AA127" s="154">
        <f t="shared" si="3"/>
        <v>0</v>
      </c>
      <c r="AR127" s="9" t="s">
        <v>337</v>
      </c>
      <c r="AT127" s="9" t="s">
        <v>149</v>
      </c>
      <c r="AU127" s="9" t="s">
        <v>90</v>
      </c>
      <c r="AY127" s="9" t="s">
        <v>148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9" t="s">
        <v>83</v>
      </c>
      <c r="BK127" s="155">
        <f t="shared" si="9"/>
        <v>0</v>
      </c>
      <c r="BL127" s="9" t="s">
        <v>337</v>
      </c>
      <c r="BM127" s="9" t="s">
        <v>2064</v>
      </c>
    </row>
    <row r="128" spans="2:51" s="165" customFormat="1" ht="22.5" customHeight="1">
      <c r="B128" s="166"/>
      <c r="C128" s="167"/>
      <c r="D128" s="167"/>
      <c r="E128" s="168"/>
      <c r="F128" s="300"/>
      <c r="G128" s="300"/>
      <c r="H128" s="300"/>
      <c r="I128" s="300"/>
      <c r="J128" s="167"/>
      <c r="K128" s="169"/>
      <c r="L128" s="167"/>
      <c r="M128" s="167"/>
      <c r="N128" s="167"/>
      <c r="O128" s="167"/>
      <c r="P128" s="167"/>
      <c r="Q128" s="167"/>
      <c r="R128" s="170"/>
      <c r="T128" s="171"/>
      <c r="U128" s="167"/>
      <c r="V128" s="167"/>
      <c r="W128" s="167"/>
      <c r="X128" s="167"/>
      <c r="Y128" s="167"/>
      <c r="Z128" s="167"/>
      <c r="AA128" s="172"/>
      <c r="AT128" s="173" t="s">
        <v>269</v>
      </c>
      <c r="AU128" s="173" t="s">
        <v>90</v>
      </c>
      <c r="AV128" s="165" t="s">
        <v>90</v>
      </c>
      <c r="AW128" s="165" t="s">
        <v>32</v>
      </c>
      <c r="AX128" s="165" t="s">
        <v>83</v>
      </c>
      <c r="AY128" s="173" t="s">
        <v>148</v>
      </c>
    </row>
    <row r="129" spans="2:65" s="23" customFormat="1" ht="31.5" customHeight="1">
      <c r="B129" s="146"/>
      <c r="C129" s="147" t="s">
        <v>286</v>
      </c>
      <c r="D129" s="147" t="s">
        <v>149</v>
      </c>
      <c r="E129" s="148" t="s">
        <v>2065</v>
      </c>
      <c r="F129" s="291" t="s">
        <v>2066</v>
      </c>
      <c r="G129" s="291"/>
      <c r="H129" s="291"/>
      <c r="I129" s="291"/>
      <c r="J129" s="149" t="s">
        <v>1024</v>
      </c>
      <c r="K129" s="150">
        <v>291.649</v>
      </c>
      <c r="L129" s="292"/>
      <c r="M129" s="292"/>
      <c r="N129" s="292">
        <f>ROUND(L129*K129,2)</f>
        <v>0</v>
      </c>
      <c r="O129" s="292"/>
      <c r="P129" s="292"/>
      <c r="Q129" s="292"/>
      <c r="R129" s="151"/>
      <c r="T129" s="152"/>
      <c r="U129" s="34" t="s">
        <v>40</v>
      </c>
      <c r="V129" s="153">
        <v>0</v>
      </c>
      <c r="W129" s="153">
        <f>V129*K129</f>
        <v>0</v>
      </c>
      <c r="X129" s="153">
        <v>0</v>
      </c>
      <c r="Y129" s="153">
        <f>X129*K129</f>
        <v>0</v>
      </c>
      <c r="Z129" s="153">
        <v>0</v>
      </c>
      <c r="AA129" s="154">
        <f>Z129*K129</f>
        <v>0</v>
      </c>
      <c r="AR129" s="9" t="s">
        <v>337</v>
      </c>
      <c r="AT129" s="9" t="s">
        <v>149</v>
      </c>
      <c r="AU129" s="9" t="s">
        <v>90</v>
      </c>
      <c r="AY129" s="9" t="s">
        <v>148</v>
      </c>
      <c r="BE129" s="155">
        <f>IF(U129="základní",N129,0)</f>
        <v>0</v>
      </c>
      <c r="BF129" s="155">
        <f>IF(U129="snížená",N129,0)</f>
        <v>0</v>
      </c>
      <c r="BG129" s="155">
        <f>IF(U129="zákl. přenesená",N129,0)</f>
        <v>0</v>
      </c>
      <c r="BH129" s="155">
        <f>IF(U129="sníž. přenesená",N129,0)</f>
        <v>0</v>
      </c>
      <c r="BI129" s="155">
        <f>IF(U129="nulová",N129,0)</f>
        <v>0</v>
      </c>
      <c r="BJ129" s="9" t="s">
        <v>83</v>
      </c>
      <c r="BK129" s="155">
        <f>ROUND(L129*K129,2)</f>
        <v>0</v>
      </c>
      <c r="BL129" s="9" t="s">
        <v>337</v>
      </c>
      <c r="BM129" s="9" t="s">
        <v>2067</v>
      </c>
    </row>
    <row r="130" spans="2:63" s="134" customFormat="1" ht="29.25" customHeight="1">
      <c r="B130" s="135"/>
      <c r="C130" s="136"/>
      <c r="D130" s="145" t="s">
        <v>2038</v>
      </c>
      <c r="E130" s="145"/>
      <c r="F130" s="145"/>
      <c r="G130" s="145"/>
      <c r="H130" s="145"/>
      <c r="I130" s="145"/>
      <c r="J130" s="145"/>
      <c r="K130" s="145"/>
      <c r="L130" s="145"/>
      <c r="M130" s="145"/>
      <c r="N130" s="301">
        <f>BK130</f>
        <v>0</v>
      </c>
      <c r="O130" s="301"/>
      <c r="P130" s="301"/>
      <c r="Q130" s="301"/>
      <c r="R130" s="138"/>
      <c r="T130" s="139"/>
      <c r="U130" s="136"/>
      <c r="V130" s="136"/>
      <c r="W130" s="140">
        <f>SUM(W131:W153)</f>
        <v>231.50400000000005</v>
      </c>
      <c r="X130" s="136"/>
      <c r="Y130" s="140">
        <f>SUM(Y131:Y153)</f>
        <v>0.36865486750000015</v>
      </c>
      <c r="Z130" s="136"/>
      <c r="AA130" s="141">
        <f>SUM(AA131:AA153)</f>
        <v>0</v>
      </c>
      <c r="AR130" s="142" t="s">
        <v>90</v>
      </c>
      <c r="AT130" s="143" t="s">
        <v>74</v>
      </c>
      <c r="AU130" s="143" t="s">
        <v>83</v>
      </c>
      <c r="AY130" s="142" t="s">
        <v>148</v>
      </c>
      <c r="BK130" s="144">
        <f>SUM(BK131:BK153)</f>
        <v>0</v>
      </c>
    </row>
    <row r="131" spans="2:65" s="23" customFormat="1" ht="31.5" customHeight="1">
      <c r="B131" s="146"/>
      <c r="C131" s="147" t="s">
        <v>292</v>
      </c>
      <c r="D131" s="147" t="s">
        <v>149</v>
      </c>
      <c r="E131" s="148" t="s">
        <v>2068</v>
      </c>
      <c r="F131" s="291" t="s">
        <v>2069</v>
      </c>
      <c r="G131" s="291"/>
      <c r="H131" s="291"/>
      <c r="I131" s="291"/>
      <c r="J131" s="149" t="s">
        <v>928</v>
      </c>
      <c r="K131" s="150">
        <v>3</v>
      </c>
      <c r="L131" s="292"/>
      <c r="M131" s="292"/>
      <c r="N131" s="292">
        <f aca="true" t="shared" si="10" ref="N131:N142">ROUND(L131*K131,2)</f>
        <v>0</v>
      </c>
      <c r="O131" s="292"/>
      <c r="P131" s="292"/>
      <c r="Q131" s="292"/>
      <c r="R131" s="151"/>
      <c r="T131" s="152"/>
      <c r="U131" s="34" t="s">
        <v>40</v>
      </c>
      <c r="V131" s="153">
        <v>0</v>
      </c>
      <c r="W131" s="153">
        <f aca="true" t="shared" si="11" ref="W131:W142">V131*K131</f>
        <v>0</v>
      </c>
      <c r="X131" s="153">
        <v>0</v>
      </c>
      <c r="Y131" s="153">
        <f aca="true" t="shared" si="12" ref="Y131:Y142">X131*K131</f>
        <v>0</v>
      </c>
      <c r="Z131" s="153">
        <v>0</v>
      </c>
      <c r="AA131" s="154">
        <f aca="true" t="shared" si="13" ref="AA131:AA142">Z131*K131</f>
        <v>0</v>
      </c>
      <c r="AR131" s="9" t="s">
        <v>337</v>
      </c>
      <c r="AT131" s="9" t="s">
        <v>149</v>
      </c>
      <c r="AU131" s="9" t="s">
        <v>90</v>
      </c>
      <c r="AY131" s="9" t="s">
        <v>148</v>
      </c>
      <c r="BE131" s="155">
        <f aca="true" t="shared" si="14" ref="BE131:BE142">IF(U131="základní",N131,0)</f>
        <v>0</v>
      </c>
      <c r="BF131" s="155">
        <f aca="true" t="shared" si="15" ref="BF131:BF142">IF(U131="snížená",N131,0)</f>
        <v>0</v>
      </c>
      <c r="BG131" s="155">
        <f aca="true" t="shared" si="16" ref="BG131:BG142">IF(U131="zákl. přenesená",N131,0)</f>
        <v>0</v>
      </c>
      <c r="BH131" s="155">
        <f aca="true" t="shared" si="17" ref="BH131:BH142">IF(U131="sníž. přenesená",N131,0)</f>
        <v>0</v>
      </c>
      <c r="BI131" s="155">
        <f aca="true" t="shared" si="18" ref="BI131:BI142">IF(U131="nulová",N131,0)</f>
        <v>0</v>
      </c>
      <c r="BJ131" s="9" t="s">
        <v>83</v>
      </c>
      <c r="BK131" s="155">
        <f aca="true" t="shared" si="19" ref="BK131:BK142">ROUND(L131*K131,2)</f>
        <v>0</v>
      </c>
      <c r="BL131" s="9" t="s">
        <v>337</v>
      </c>
      <c r="BM131" s="9" t="s">
        <v>2070</v>
      </c>
    </row>
    <row r="132" spans="2:65" s="23" customFormat="1" ht="31.5" customHeight="1">
      <c r="B132" s="146"/>
      <c r="C132" s="147" t="s">
        <v>297</v>
      </c>
      <c r="D132" s="147" t="s">
        <v>149</v>
      </c>
      <c r="E132" s="148" t="s">
        <v>2071</v>
      </c>
      <c r="F132" s="291" t="s">
        <v>2072</v>
      </c>
      <c r="G132" s="291"/>
      <c r="H132" s="291"/>
      <c r="I132" s="291"/>
      <c r="J132" s="149" t="s">
        <v>928</v>
      </c>
      <c r="K132" s="150">
        <v>25</v>
      </c>
      <c r="L132" s="292"/>
      <c r="M132" s="292"/>
      <c r="N132" s="292">
        <f t="shared" si="10"/>
        <v>0</v>
      </c>
      <c r="O132" s="292"/>
      <c r="P132" s="292"/>
      <c r="Q132" s="292"/>
      <c r="R132" s="151"/>
      <c r="T132" s="152"/>
      <c r="U132" s="34" t="s">
        <v>40</v>
      </c>
      <c r="V132" s="153">
        <v>0</v>
      </c>
      <c r="W132" s="153">
        <f t="shared" si="11"/>
        <v>0</v>
      </c>
      <c r="X132" s="153">
        <v>0</v>
      </c>
      <c r="Y132" s="153">
        <f t="shared" si="12"/>
        <v>0</v>
      </c>
      <c r="Z132" s="153">
        <v>0</v>
      </c>
      <c r="AA132" s="154">
        <f t="shared" si="13"/>
        <v>0</v>
      </c>
      <c r="AR132" s="9" t="s">
        <v>337</v>
      </c>
      <c r="AT132" s="9" t="s">
        <v>149</v>
      </c>
      <c r="AU132" s="9" t="s">
        <v>90</v>
      </c>
      <c r="AY132" s="9" t="s">
        <v>148</v>
      </c>
      <c r="BE132" s="155">
        <f t="shared" si="14"/>
        <v>0</v>
      </c>
      <c r="BF132" s="155">
        <f t="shared" si="15"/>
        <v>0</v>
      </c>
      <c r="BG132" s="155">
        <f t="shared" si="16"/>
        <v>0</v>
      </c>
      <c r="BH132" s="155">
        <f t="shared" si="17"/>
        <v>0</v>
      </c>
      <c r="BI132" s="155">
        <f t="shared" si="18"/>
        <v>0</v>
      </c>
      <c r="BJ132" s="9" t="s">
        <v>83</v>
      </c>
      <c r="BK132" s="155">
        <f t="shared" si="19"/>
        <v>0</v>
      </c>
      <c r="BL132" s="9" t="s">
        <v>337</v>
      </c>
      <c r="BM132" s="9" t="s">
        <v>2073</v>
      </c>
    </row>
    <row r="133" spans="2:65" s="23" customFormat="1" ht="31.5" customHeight="1">
      <c r="B133" s="146"/>
      <c r="C133" s="147" t="s">
        <v>304</v>
      </c>
      <c r="D133" s="147" t="s">
        <v>149</v>
      </c>
      <c r="E133" s="148" t="s">
        <v>2074</v>
      </c>
      <c r="F133" s="291" t="s">
        <v>2075</v>
      </c>
      <c r="G133" s="291"/>
      <c r="H133" s="291"/>
      <c r="I133" s="291"/>
      <c r="J133" s="149" t="s">
        <v>928</v>
      </c>
      <c r="K133" s="150">
        <v>4</v>
      </c>
      <c r="L133" s="292"/>
      <c r="M133" s="292"/>
      <c r="N133" s="292">
        <f t="shared" si="10"/>
        <v>0</v>
      </c>
      <c r="O133" s="292"/>
      <c r="P133" s="292"/>
      <c r="Q133" s="292"/>
      <c r="R133" s="151"/>
      <c r="T133" s="152"/>
      <c r="U133" s="34" t="s">
        <v>40</v>
      </c>
      <c r="V133" s="153">
        <v>0</v>
      </c>
      <c r="W133" s="153">
        <f t="shared" si="11"/>
        <v>0</v>
      </c>
      <c r="X133" s="153">
        <v>0</v>
      </c>
      <c r="Y133" s="153">
        <f t="shared" si="12"/>
        <v>0</v>
      </c>
      <c r="Z133" s="153">
        <v>0</v>
      </c>
      <c r="AA133" s="154">
        <f t="shared" si="13"/>
        <v>0</v>
      </c>
      <c r="AR133" s="9" t="s">
        <v>337</v>
      </c>
      <c r="AT133" s="9" t="s">
        <v>149</v>
      </c>
      <c r="AU133" s="9" t="s">
        <v>90</v>
      </c>
      <c r="AY133" s="9" t="s">
        <v>148</v>
      </c>
      <c r="BE133" s="155">
        <f t="shared" si="14"/>
        <v>0</v>
      </c>
      <c r="BF133" s="155">
        <f t="shared" si="15"/>
        <v>0</v>
      </c>
      <c r="BG133" s="155">
        <f t="shared" si="16"/>
        <v>0</v>
      </c>
      <c r="BH133" s="155">
        <f t="shared" si="17"/>
        <v>0</v>
      </c>
      <c r="BI133" s="155">
        <f t="shared" si="18"/>
        <v>0</v>
      </c>
      <c r="BJ133" s="9" t="s">
        <v>83</v>
      </c>
      <c r="BK133" s="155">
        <f t="shared" si="19"/>
        <v>0</v>
      </c>
      <c r="BL133" s="9" t="s">
        <v>337</v>
      </c>
      <c r="BM133" s="9" t="s">
        <v>2076</v>
      </c>
    </row>
    <row r="134" spans="2:65" s="23" customFormat="1" ht="31.5" customHeight="1">
      <c r="B134" s="146"/>
      <c r="C134" s="147" t="s">
        <v>309</v>
      </c>
      <c r="D134" s="147" t="s">
        <v>149</v>
      </c>
      <c r="E134" s="148" t="s">
        <v>2077</v>
      </c>
      <c r="F134" s="291" t="s">
        <v>2078</v>
      </c>
      <c r="G134" s="291"/>
      <c r="H134" s="291"/>
      <c r="I134" s="291"/>
      <c r="J134" s="149" t="s">
        <v>451</v>
      </c>
      <c r="K134" s="150">
        <v>165</v>
      </c>
      <c r="L134" s="292"/>
      <c r="M134" s="292"/>
      <c r="N134" s="292">
        <f t="shared" si="10"/>
        <v>0</v>
      </c>
      <c r="O134" s="292"/>
      <c r="P134" s="292"/>
      <c r="Q134" s="292"/>
      <c r="R134" s="151"/>
      <c r="T134" s="152"/>
      <c r="U134" s="34" t="s">
        <v>40</v>
      </c>
      <c r="V134" s="153">
        <v>0.529</v>
      </c>
      <c r="W134" s="153">
        <f t="shared" si="11"/>
        <v>87.28500000000001</v>
      </c>
      <c r="X134" s="153">
        <v>0.00066396</v>
      </c>
      <c r="Y134" s="153">
        <f t="shared" si="12"/>
        <v>0.1095534</v>
      </c>
      <c r="Z134" s="153">
        <v>0</v>
      </c>
      <c r="AA134" s="154">
        <f t="shared" si="13"/>
        <v>0</v>
      </c>
      <c r="AR134" s="9" t="s">
        <v>337</v>
      </c>
      <c r="AT134" s="9" t="s">
        <v>149</v>
      </c>
      <c r="AU134" s="9" t="s">
        <v>90</v>
      </c>
      <c r="AY134" s="9" t="s">
        <v>148</v>
      </c>
      <c r="BE134" s="155">
        <f t="shared" si="14"/>
        <v>0</v>
      </c>
      <c r="BF134" s="155">
        <f t="shared" si="15"/>
        <v>0</v>
      </c>
      <c r="BG134" s="155">
        <f t="shared" si="16"/>
        <v>0</v>
      </c>
      <c r="BH134" s="155">
        <f t="shared" si="17"/>
        <v>0</v>
      </c>
      <c r="BI134" s="155">
        <f t="shared" si="18"/>
        <v>0</v>
      </c>
      <c r="BJ134" s="9" t="s">
        <v>83</v>
      </c>
      <c r="BK134" s="155">
        <f t="shared" si="19"/>
        <v>0</v>
      </c>
      <c r="BL134" s="9" t="s">
        <v>337</v>
      </c>
      <c r="BM134" s="9" t="s">
        <v>2079</v>
      </c>
    </row>
    <row r="135" spans="2:65" s="23" customFormat="1" ht="31.5" customHeight="1">
      <c r="B135" s="146"/>
      <c r="C135" s="147" t="s">
        <v>316</v>
      </c>
      <c r="D135" s="147" t="s">
        <v>149</v>
      </c>
      <c r="E135" s="148" t="s">
        <v>2080</v>
      </c>
      <c r="F135" s="291" t="s">
        <v>2081</v>
      </c>
      <c r="G135" s="291"/>
      <c r="H135" s="291"/>
      <c r="I135" s="291"/>
      <c r="J135" s="149" t="s">
        <v>451</v>
      </c>
      <c r="K135" s="150">
        <v>40</v>
      </c>
      <c r="L135" s="292"/>
      <c r="M135" s="292"/>
      <c r="N135" s="292">
        <f t="shared" si="10"/>
        <v>0</v>
      </c>
      <c r="O135" s="292"/>
      <c r="P135" s="292"/>
      <c r="Q135" s="292"/>
      <c r="R135" s="151"/>
      <c r="T135" s="152"/>
      <c r="U135" s="34" t="s">
        <v>40</v>
      </c>
      <c r="V135" s="153">
        <v>0.616</v>
      </c>
      <c r="W135" s="153">
        <f t="shared" si="11"/>
        <v>24.64</v>
      </c>
      <c r="X135" s="153">
        <v>0.0009099320000000001</v>
      </c>
      <c r="Y135" s="153">
        <f t="shared" si="12"/>
        <v>0.036397280000000004</v>
      </c>
      <c r="Z135" s="153">
        <v>0</v>
      </c>
      <c r="AA135" s="154">
        <f t="shared" si="13"/>
        <v>0</v>
      </c>
      <c r="AR135" s="9" t="s">
        <v>337</v>
      </c>
      <c r="AT135" s="9" t="s">
        <v>149</v>
      </c>
      <c r="AU135" s="9" t="s">
        <v>90</v>
      </c>
      <c r="AY135" s="9" t="s">
        <v>148</v>
      </c>
      <c r="BE135" s="155">
        <f t="shared" si="14"/>
        <v>0</v>
      </c>
      <c r="BF135" s="155">
        <f t="shared" si="15"/>
        <v>0</v>
      </c>
      <c r="BG135" s="155">
        <f t="shared" si="16"/>
        <v>0</v>
      </c>
      <c r="BH135" s="155">
        <f t="shared" si="17"/>
        <v>0</v>
      </c>
      <c r="BI135" s="155">
        <f t="shared" si="18"/>
        <v>0</v>
      </c>
      <c r="BJ135" s="9" t="s">
        <v>83</v>
      </c>
      <c r="BK135" s="155">
        <f t="shared" si="19"/>
        <v>0</v>
      </c>
      <c r="BL135" s="9" t="s">
        <v>337</v>
      </c>
      <c r="BM135" s="9" t="s">
        <v>2082</v>
      </c>
    </row>
    <row r="136" spans="2:65" s="23" customFormat="1" ht="31.5" customHeight="1">
      <c r="B136" s="146"/>
      <c r="C136" s="147" t="s">
        <v>324</v>
      </c>
      <c r="D136" s="147" t="s">
        <v>149</v>
      </c>
      <c r="E136" s="148" t="s">
        <v>2083</v>
      </c>
      <c r="F136" s="291" t="s">
        <v>2084</v>
      </c>
      <c r="G136" s="291"/>
      <c r="H136" s="291"/>
      <c r="I136" s="291"/>
      <c r="J136" s="149" t="s">
        <v>451</v>
      </c>
      <c r="K136" s="150">
        <v>40</v>
      </c>
      <c r="L136" s="292"/>
      <c r="M136" s="292"/>
      <c r="N136" s="292">
        <f t="shared" si="10"/>
        <v>0</v>
      </c>
      <c r="O136" s="292"/>
      <c r="P136" s="292"/>
      <c r="Q136" s="292"/>
      <c r="R136" s="151"/>
      <c r="T136" s="152"/>
      <c r="U136" s="34" t="s">
        <v>40</v>
      </c>
      <c r="V136" s="153">
        <v>0.6960000000000001</v>
      </c>
      <c r="W136" s="153">
        <f t="shared" si="11"/>
        <v>27.840000000000003</v>
      </c>
      <c r="X136" s="153">
        <v>0.001185384</v>
      </c>
      <c r="Y136" s="153">
        <f t="shared" si="12"/>
        <v>0.047415360000000004</v>
      </c>
      <c r="Z136" s="153">
        <v>0</v>
      </c>
      <c r="AA136" s="154">
        <f t="shared" si="13"/>
        <v>0</v>
      </c>
      <c r="AR136" s="9" t="s">
        <v>337</v>
      </c>
      <c r="AT136" s="9" t="s">
        <v>149</v>
      </c>
      <c r="AU136" s="9" t="s">
        <v>90</v>
      </c>
      <c r="AY136" s="9" t="s">
        <v>148</v>
      </c>
      <c r="BE136" s="155">
        <f t="shared" si="14"/>
        <v>0</v>
      </c>
      <c r="BF136" s="155">
        <f t="shared" si="15"/>
        <v>0</v>
      </c>
      <c r="BG136" s="155">
        <f t="shared" si="16"/>
        <v>0</v>
      </c>
      <c r="BH136" s="155">
        <f t="shared" si="17"/>
        <v>0</v>
      </c>
      <c r="BI136" s="155">
        <f t="shared" si="18"/>
        <v>0</v>
      </c>
      <c r="BJ136" s="9" t="s">
        <v>83</v>
      </c>
      <c r="BK136" s="155">
        <f t="shared" si="19"/>
        <v>0</v>
      </c>
      <c r="BL136" s="9" t="s">
        <v>337</v>
      </c>
      <c r="BM136" s="9" t="s">
        <v>2085</v>
      </c>
    </row>
    <row r="137" spans="2:65" s="23" customFormat="1" ht="31.5" customHeight="1">
      <c r="B137" s="146"/>
      <c r="C137" s="147" t="s">
        <v>10</v>
      </c>
      <c r="D137" s="147" t="s">
        <v>149</v>
      </c>
      <c r="E137" s="148" t="s">
        <v>2086</v>
      </c>
      <c r="F137" s="291" t="s">
        <v>2087</v>
      </c>
      <c r="G137" s="291"/>
      <c r="H137" s="291"/>
      <c r="I137" s="291"/>
      <c r="J137" s="149" t="s">
        <v>451</v>
      </c>
      <c r="K137" s="150">
        <v>30</v>
      </c>
      <c r="L137" s="292"/>
      <c r="M137" s="292"/>
      <c r="N137" s="292">
        <f t="shared" si="10"/>
        <v>0</v>
      </c>
      <c r="O137" s="292"/>
      <c r="P137" s="292"/>
      <c r="Q137" s="292"/>
      <c r="R137" s="151"/>
      <c r="T137" s="152"/>
      <c r="U137" s="34" t="s">
        <v>40</v>
      </c>
      <c r="V137" s="153">
        <v>0.7430000000000001</v>
      </c>
      <c r="W137" s="153">
        <f t="shared" si="11"/>
        <v>22.290000000000003</v>
      </c>
      <c r="X137" s="153">
        <v>0.002520148</v>
      </c>
      <c r="Y137" s="153">
        <f t="shared" si="12"/>
        <v>0.07560444</v>
      </c>
      <c r="Z137" s="153">
        <v>0</v>
      </c>
      <c r="AA137" s="154">
        <f t="shared" si="13"/>
        <v>0</v>
      </c>
      <c r="AR137" s="9" t="s">
        <v>337</v>
      </c>
      <c r="AT137" s="9" t="s">
        <v>149</v>
      </c>
      <c r="AU137" s="9" t="s">
        <v>90</v>
      </c>
      <c r="AY137" s="9" t="s">
        <v>148</v>
      </c>
      <c r="BE137" s="155">
        <f t="shared" si="14"/>
        <v>0</v>
      </c>
      <c r="BF137" s="155">
        <f t="shared" si="15"/>
        <v>0</v>
      </c>
      <c r="BG137" s="155">
        <f t="shared" si="16"/>
        <v>0</v>
      </c>
      <c r="BH137" s="155">
        <f t="shared" si="17"/>
        <v>0</v>
      </c>
      <c r="BI137" s="155">
        <f t="shared" si="18"/>
        <v>0</v>
      </c>
      <c r="BJ137" s="9" t="s">
        <v>83</v>
      </c>
      <c r="BK137" s="155">
        <f t="shared" si="19"/>
        <v>0</v>
      </c>
      <c r="BL137" s="9" t="s">
        <v>337</v>
      </c>
      <c r="BM137" s="9" t="s">
        <v>2088</v>
      </c>
    </row>
    <row r="138" spans="2:65" s="23" customFormat="1" ht="44.25" customHeight="1">
      <c r="B138" s="146"/>
      <c r="C138" s="147" t="s">
        <v>337</v>
      </c>
      <c r="D138" s="147" t="s">
        <v>149</v>
      </c>
      <c r="E138" s="148" t="s">
        <v>2089</v>
      </c>
      <c r="F138" s="291" t="s">
        <v>2090</v>
      </c>
      <c r="G138" s="291"/>
      <c r="H138" s="291"/>
      <c r="I138" s="291"/>
      <c r="J138" s="149" t="s">
        <v>451</v>
      </c>
      <c r="K138" s="150">
        <v>70</v>
      </c>
      <c r="L138" s="292"/>
      <c r="M138" s="292"/>
      <c r="N138" s="292">
        <f t="shared" si="10"/>
        <v>0</v>
      </c>
      <c r="O138" s="292"/>
      <c r="P138" s="292"/>
      <c r="Q138" s="292"/>
      <c r="R138" s="151"/>
      <c r="T138" s="152"/>
      <c r="U138" s="34" t="s">
        <v>40</v>
      </c>
      <c r="V138" s="153">
        <v>0.1</v>
      </c>
      <c r="W138" s="153">
        <f t="shared" si="11"/>
        <v>7</v>
      </c>
      <c r="X138" s="153">
        <v>3.7245E-05</v>
      </c>
      <c r="Y138" s="153">
        <f t="shared" si="12"/>
        <v>0.00260715</v>
      </c>
      <c r="Z138" s="153">
        <v>0</v>
      </c>
      <c r="AA138" s="154">
        <f t="shared" si="13"/>
        <v>0</v>
      </c>
      <c r="AR138" s="9" t="s">
        <v>337</v>
      </c>
      <c r="AT138" s="9" t="s">
        <v>149</v>
      </c>
      <c r="AU138" s="9" t="s">
        <v>90</v>
      </c>
      <c r="AY138" s="9" t="s">
        <v>148</v>
      </c>
      <c r="BE138" s="155">
        <f t="shared" si="14"/>
        <v>0</v>
      </c>
      <c r="BF138" s="155">
        <f t="shared" si="15"/>
        <v>0</v>
      </c>
      <c r="BG138" s="155">
        <f t="shared" si="16"/>
        <v>0</v>
      </c>
      <c r="BH138" s="155">
        <f t="shared" si="17"/>
        <v>0</v>
      </c>
      <c r="BI138" s="155">
        <f t="shared" si="18"/>
        <v>0</v>
      </c>
      <c r="BJ138" s="9" t="s">
        <v>83</v>
      </c>
      <c r="BK138" s="155">
        <f t="shared" si="19"/>
        <v>0</v>
      </c>
      <c r="BL138" s="9" t="s">
        <v>337</v>
      </c>
      <c r="BM138" s="9" t="s">
        <v>2091</v>
      </c>
    </row>
    <row r="139" spans="2:65" s="23" customFormat="1" ht="44.25" customHeight="1">
      <c r="B139" s="146"/>
      <c r="C139" s="147" t="s">
        <v>342</v>
      </c>
      <c r="D139" s="147" t="s">
        <v>149</v>
      </c>
      <c r="E139" s="148" t="s">
        <v>2092</v>
      </c>
      <c r="F139" s="291" t="s">
        <v>2093</v>
      </c>
      <c r="G139" s="291"/>
      <c r="H139" s="291"/>
      <c r="I139" s="291"/>
      <c r="J139" s="149" t="s">
        <v>451</v>
      </c>
      <c r="K139" s="150">
        <v>35</v>
      </c>
      <c r="L139" s="292"/>
      <c r="M139" s="292"/>
      <c r="N139" s="292">
        <f t="shared" si="10"/>
        <v>0</v>
      </c>
      <c r="O139" s="292"/>
      <c r="P139" s="292"/>
      <c r="Q139" s="292"/>
      <c r="R139" s="151"/>
      <c r="T139" s="152"/>
      <c r="U139" s="34" t="s">
        <v>40</v>
      </c>
      <c r="V139" s="153">
        <v>0.1</v>
      </c>
      <c r="W139" s="153">
        <f t="shared" si="11"/>
        <v>3.5</v>
      </c>
      <c r="X139" s="153">
        <v>4.1517500000000004E-05</v>
      </c>
      <c r="Y139" s="153">
        <f t="shared" si="12"/>
        <v>0.0014531125</v>
      </c>
      <c r="Z139" s="153">
        <v>0</v>
      </c>
      <c r="AA139" s="154">
        <f t="shared" si="13"/>
        <v>0</v>
      </c>
      <c r="AR139" s="9" t="s">
        <v>337</v>
      </c>
      <c r="AT139" s="9" t="s">
        <v>149</v>
      </c>
      <c r="AU139" s="9" t="s">
        <v>90</v>
      </c>
      <c r="AY139" s="9" t="s">
        <v>148</v>
      </c>
      <c r="BE139" s="155">
        <f t="shared" si="14"/>
        <v>0</v>
      </c>
      <c r="BF139" s="155">
        <f t="shared" si="15"/>
        <v>0</v>
      </c>
      <c r="BG139" s="155">
        <f t="shared" si="16"/>
        <v>0</v>
      </c>
      <c r="BH139" s="155">
        <f t="shared" si="17"/>
        <v>0</v>
      </c>
      <c r="BI139" s="155">
        <f t="shared" si="18"/>
        <v>0</v>
      </c>
      <c r="BJ139" s="9" t="s">
        <v>83</v>
      </c>
      <c r="BK139" s="155">
        <f t="shared" si="19"/>
        <v>0</v>
      </c>
      <c r="BL139" s="9" t="s">
        <v>337</v>
      </c>
      <c r="BM139" s="9" t="s">
        <v>2094</v>
      </c>
    </row>
    <row r="140" spans="2:65" s="23" customFormat="1" ht="44.25" customHeight="1">
      <c r="B140" s="146"/>
      <c r="C140" s="147" t="s">
        <v>355</v>
      </c>
      <c r="D140" s="147" t="s">
        <v>149</v>
      </c>
      <c r="E140" s="148" t="s">
        <v>2095</v>
      </c>
      <c r="F140" s="291" t="s">
        <v>2096</v>
      </c>
      <c r="G140" s="291"/>
      <c r="H140" s="291"/>
      <c r="I140" s="291"/>
      <c r="J140" s="149" t="s">
        <v>451</v>
      </c>
      <c r="K140" s="150">
        <v>50</v>
      </c>
      <c r="L140" s="292"/>
      <c r="M140" s="292"/>
      <c r="N140" s="292">
        <f t="shared" si="10"/>
        <v>0</v>
      </c>
      <c r="O140" s="292"/>
      <c r="P140" s="292"/>
      <c r="Q140" s="292"/>
      <c r="R140" s="151"/>
      <c r="T140" s="152"/>
      <c r="U140" s="34" t="s">
        <v>40</v>
      </c>
      <c r="V140" s="153">
        <v>0.1</v>
      </c>
      <c r="W140" s="153">
        <f t="shared" si="11"/>
        <v>5</v>
      </c>
      <c r="X140" s="153">
        <v>6.619E-05</v>
      </c>
      <c r="Y140" s="153">
        <f t="shared" si="12"/>
        <v>0.0033095</v>
      </c>
      <c r="Z140" s="153">
        <v>0</v>
      </c>
      <c r="AA140" s="154">
        <f t="shared" si="13"/>
        <v>0</v>
      </c>
      <c r="AR140" s="9" t="s">
        <v>337</v>
      </c>
      <c r="AT140" s="9" t="s">
        <v>149</v>
      </c>
      <c r="AU140" s="9" t="s">
        <v>90</v>
      </c>
      <c r="AY140" s="9" t="s">
        <v>148</v>
      </c>
      <c r="BE140" s="155">
        <f t="shared" si="14"/>
        <v>0</v>
      </c>
      <c r="BF140" s="155">
        <f t="shared" si="15"/>
        <v>0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9" t="s">
        <v>83</v>
      </c>
      <c r="BK140" s="155">
        <f t="shared" si="19"/>
        <v>0</v>
      </c>
      <c r="BL140" s="9" t="s">
        <v>337</v>
      </c>
      <c r="BM140" s="9" t="s">
        <v>2097</v>
      </c>
    </row>
    <row r="141" spans="2:65" s="23" customFormat="1" ht="44.25" customHeight="1">
      <c r="B141" s="146"/>
      <c r="C141" s="147" t="s">
        <v>361</v>
      </c>
      <c r="D141" s="147" t="s">
        <v>149</v>
      </c>
      <c r="E141" s="148" t="s">
        <v>2098</v>
      </c>
      <c r="F141" s="291" t="s">
        <v>2099</v>
      </c>
      <c r="G141" s="291"/>
      <c r="H141" s="291"/>
      <c r="I141" s="291"/>
      <c r="J141" s="149" t="s">
        <v>451</v>
      </c>
      <c r="K141" s="150">
        <v>50</v>
      </c>
      <c r="L141" s="292"/>
      <c r="M141" s="292"/>
      <c r="N141" s="292">
        <f t="shared" si="10"/>
        <v>0</v>
      </c>
      <c r="O141" s="292"/>
      <c r="P141" s="292"/>
      <c r="Q141" s="292"/>
      <c r="R141" s="151"/>
      <c r="T141" s="152"/>
      <c r="U141" s="34" t="s">
        <v>40</v>
      </c>
      <c r="V141" s="153">
        <v>0.106</v>
      </c>
      <c r="W141" s="153">
        <f t="shared" si="11"/>
        <v>5.3</v>
      </c>
      <c r="X141" s="153">
        <v>7.2255E-05</v>
      </c>
      <c r="Y141" s="153">
        <f t="shared" si="12"/>
        <v>0.00361275</v>
      </c>
      <c r="Z141" s="153">
        <v>0</v>
      </c>
      <c r="AA141" s="154">
        <f t="shared" si="13"/>
        <v>0</v>
      </c>
      <c r="AR141" s="9" t="s">
        <v>337</v>
      </c>
      <c r="AT141" s="9" t="s">
        <v>149</v>
      </c>
      <c r="AU141" s="9" t="s">
        <v>90</v>
      </c>
      <c r="AY141" s="9" t="s">
        <v>148</v>
      </c>
      <c r="BE141" s="155">
        <f t="shared" si="14"/>
        <v>0</v>
      </c>
      <c r="BF141" s="155">
        <f t="shared" si="15"/>
        <v>0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9" t="s">
        <v>83</v>
      </c>
      <c r="BK141" s="155">
        <f t="shared" si="19"/>
        <v>0</v>
      </c>
      <c r="BL141" s="9" t="s">
        <v>337</v>
      </c>
      <c r="BM141" s="9" t="s">
        <v>2100</v>
      </c>
    </row>
    <row r="142" spans="2:65" s="23" customFormat="1" ht="44.25" customHeight="1">
      <c r="B142" s="146"/>
      <c r="C142" s="147" t="s">
        <v>376</v>
      </c>
      <c r="D142" s="147" t="s">
        <v>149</v>
      </c>
      <c r="E142" s="148" t="s">
        <v>2101</v>
      </c>
      <c r="F142" s="291" t="s">
        <v>2102</v>
      </c>
      <c r="G142" s="291"/>
      <c r="H142" s="291"/>
      <c r="I142" s="291"/>
      <c r="J142" s="149" t="s">
        <v>451</v>
      </c>
      <c r="K142" s="150">
        <v>20</v>
      </c>
      <c r="L142" s="292"/>
      <c r="M142" s="292"/>
      <c r="N142" s="292">
        <f t="shared" si="10"/>
        <v>0</v>
      </c>
      <c r="O142" s="292"/>
      <c r="P142" s="292"/>
      <c r="Q142" s="292"/>
      <c r="R142" s="151"/>
      <c r="T142" s="152"/>
      <c r="U142" s="34" t="s">
        <v>40</v>
      </c>
      <c r="V142" s="153">
        <v>0.106</v>
      </c>
      <c r="W142" s="153">
        <f t="shared" si="11"/>
        <v>2.12</v>
      </c>
      <c r="X142" s="153">
        <v>9.712E-05</v>
      </c>
      <c r="Y142" s="153">
        <f t="shared" si="12"/>
        <v>0.0019424000000000002</v>
      </c>
      <c r="Z142" s="153">
        <v>0</v>
      </c>
      <c r="AA142" s="154">
        <f t="shared" si="13"/>
        <v>0</v>
      </c>
      <c r="AR142" s="9" t="s">
        <v>337</v>
      </c>
      <c r="AT142" s="9" t="s">
        <v>149</v>
      </c>
      <c r="AU142" s="9" t="s">
        <v>90</v>
      </c>
      <c r="AY142" s="9" t="s">
        <v>148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9" t="s">
        <v>83</v>
      </c>
      <c r="BK142" s="155">
        <f t="shared" si="19"/>
        <v>0</v>
      </c>
      <c r="BL142" s="9" t="s">
        <v>337</v>
      </c>
      <c r="BM142" s="9" t="s">
        <v>2103</v>
      </c>
    </row>
    <row r="143" spans="2:51" s="165" customFormat="1" ht="22.5" customHeight="1">
      <c r="B143" s="166"/>
      <c r="C143" s="167"/>
      <c r="D143" s="167"/>
      <c r="E143" s="168"/>
      <c r="F143" s="300"/>
      <c r="G143" s="300"/>
      <c r="H143" s="300"/>
      <c r="I143" s="300"/>
      <c r="J143" s="167"/>
      <c r="K143" s="169"/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269</v>
      </c>
      <c r="AU143" s="173" t="s">
        <v>90</v>
      </c>
      <c r="AV143" s="165" t="s">
        <v>90</v>
      </c>
      <c r="AW143" s="165" t="s">
        <v>32</v>
      </c>
      <c r="AX143" s="165" t="s">
        <v>83</v>
      </c>
      <c r="AY143" s="173" t="s">
        <v>148</v>
      </c>
    </row>
    <row r="144" spans="2:65" s="23" customFormat="1" ht="44.25" customHeight="1">
      <c r="B144" s="146"/>
      <c r="C144" s="147" t="s">
        <v>9</v>
      </c>
      <c r="D144" s="147" t="s">
        <v>149</v>
      </c>
      <c r="E144" s="148" t="s">
        <v>2104</v>
      </c>
      <c r="F144" s="291" t="s">
        <v>2105</v>
      </c>
      <c r="G144" s="291"/>
      <c r="H144" s="291"/>
      <c r="I144" s="291"/>
      <c r="J144" s="149" t="s">
        <v>451</v>
      </c>
      <c r="K144" s="150">
        <v>50</v>
      </c>
      <c r="L144" s="292"/>
      <c r="M144" s="292"/>
      <c r="N144" s="292">
        <f aca="true" t="shared" si="20" ref="N144:N150">ROUND(L144*K144,2)</f>
        <v>0</v>
      </c>
      <c r="O144" s="292"/>
      <c r="P144" s="292"/>
      <c r="Q144" s="292"/>
      <c r="R144" s="151"/>
      <c r="T144" s="152"/>
      <c r="U144" s="34" t="s">
        <v>40</v>
      </c>
      <c r="V144" s="153">
        <v>0.106</v>
      </c>
      <c r="W144" s="153">
        <f aca="true" t="shared" si="21" ref="W144:W150">V144*K144</f>
        <v>5.3</v>
      </c>
      <c r="X144" s="153">
        <v>0.00011567249999999998</v>
      </c>
      <c r="Y144" s="153">
        <f aca="true" t="shared" si="22" ref="Y144:Y150">X144*K144</f>
        <v>0.005783624999999999</v>
      </c>
      <c r="Z144" s="153">
        <v>0</v>
      </c>
      <c r="AA144" s="154">
        <f aca="true" t="shared" si="23" ref="AA144:AA150">Z144*K144</f>
        <v>0</v>
      </c>
      <c r="AR144" s="9" t="s">
        <v>337</v>
      </c>
      <c r="AT144" s="9" t="s">
        <v>149</v>
      </c>
      <c r="AU144" s="9" t="s">
        <v>90</v>
      </c>
      <c r="AY144" s="9" t="s">
        <v>148</v>
      </c>
      <c r="BE144" s="155">
        <f aca="true" t="shared" si="24" ref="BE144:BE150">IF(U144="základní",N144,0)</f>
        <v>0</v>
      </c>
      <c r="BF144" s="155">
        <f aca="true" t="shared" si="25" ref="BF144:BF150">IF(U144="snížená",N144,0)</f>
        <v>0</v>
      </c>
      <c r="BG144" s="155">
        <f aca="true" t="shared" si="26" ref="BG144:BG150">IF(U144="zákl. přenesená",N144,0)</f>
        <v>0</v>
      </c>
      <c r="BH144" s="155">
        <f aca="true" t="shared" si="27" ref="BH144:BH150">IF(U144="sníž. přenesená",N144,0)</f>
        <v>0</v>
      </c>
      <c r="BI144" s="155">
        <f aca="true" t="shared" si="28" ref="BI144:BI150">IF(U144="nulová",N144,0)</f>
        <v>0</v>
      </c>
      <c r="BJ144" s="9" t="s">
        <v>83</v>
      </c>
      <c r="BK144" s="155">
        <f aca="true" t="shared" si="29" ref="BK144:BK150">ROUND(L144*K144,2)</f>
        <v>0</v>
      </c>
      <c r="BL144" s="9" t="s">
        <v>337</v>
      </c>
      <c r="BM144" s="9" t="s">
        <v>2106</v>
      </c>
    </row>
    <row r="145" spans="2:65" s="23" customFormat="1" ht="31.5" customHeight="1">
      <c r="B145" s="146"/>
      <c r="C145" s="147" t="s">
        <v>387</v>
      </c>
      <c r="D145" s="147" t="s">
        <v>149</v>
      </c>
      <c r="E145" s="148" t="s">
        <v>2107</v>
      </c>
      <c r="F145" s="291" t="s">
        <v>2108</v>
      </c>
      <c r="G145" s="291"/>
      <c r="H145" s="291"/>
      <c r="I145" s="291"/>
      <c r="J145" s="149" t="s">
        <v>259</v>
      </c>
      <c r="K145" s="150">
        <v>5</v>
      </c>
      <c r="L145" s="292"/>
      <c r="M145" s="292"/>
      <c r="N145" s="292">
        <f t="shared" si="20"/>
        <v>0</v>
      </c>
      <c r="O145" s="292"/>
      <c r="P145" s="292"/>
      <c r="Q145" s="292"/>
      <c r="R145" s="151"/>
      <c r="T145" s="152"/>
      <c r="U145" s="34" t="s">
        <v>40</v>
      </c>
      <c r="V145" s="153">
        <v>0.227</v>
      </c>
      <c r="W145" s="153">
        <f t="shared" si="21"/>
        <v>1.135</v>
      </c>
      <c r="X145" s="153">
        <v>0.00023505</v>
      </c>
      <c r="Y145" s="153">
        <f t="shared" si="22"/>
        <v>0.00117525</v>
      </c>
      <c r="Z145" s="153">
        <v>0</v>
      </c>
      <c r="AA145" s="154">
        <f t="shared" si="23"/>
        <v>0</v>
      </c>
      <c r="AR145" s="9" t="s">
        <v>337</v>
      </c>
      <c r="AT145" s="9" t="s">
        <v>149</v>
      </c>
      <c r="AU145" s="9" t="s">
        <v>90</v>
      </c>
      <c r="AY145" s="9" t="s">
        <v>148</v>
      </c>
      <c r="BE145" s="155">
        <f t="shared" si="24"/>
        <v>0</v>
      </c>
      <c r="BF145" s="155">
        <f t="shared" si="25"/>
        <v>0</v>
      </c>
      <c r="BG145" s="155">
        <f t="shared" si="26"/>
        <v>0</v>
      </c>
      <c r="BH145" s="155">
        <f t="shared" si="27"/>
        <v>0</v>
      </c>
      <c r="BI145" s="155">
        <f t="shared" si="28"/>
        <v>0</v>
      </c>
      <c r="BJ145" s="9" t="s">
        <v>83</v>
      </c>
      <c r="BK145" s="155">
        <f t="shared" si="29"/>
        <v>0</v>
      </c>
      <c r="BL145" s="9" t="s">
        <v>337</v>
      </c>
      <c r="BM145" s="9" t="s">
        <v>2109</v>
      </c>
    </row>
    <row r="146" spans="2:65" s="23" customFormat="1" ht="22.5" customHeight="1">
      <c r="B146" s="146"/>
      <c r="C146" s="147" t="s">
        <v>392</v>
      </c>
      <c r="D146" s="147" t="s">
        <v>149</v>
      </c>
      <c r="E146" s="148" t="s">
        <v>2110</v>
      </c>
      <c r="F146" s="291" t="s">
        <v>2111</v>
      </c>
      <c r="G146" s="291"/>
      <c r="H146" s="291"/>
      <c r="I146" s="291"/>
      <c r="J146" s="149" t="s">
        <v>259</v>
      </c>
      <c r="K146" s="150">
        <v>5</v>
      </c>
      <c r="L146" s="292"/>
      <c r="M146" s="292"/>
      <c r="N146" s="292">
        <f t="shared" si="20"/>
        <v>0</v>
      </c>
      <c r="O146" s="292"/>
      <c r="P146" s="292"/>
      <c r="Q146" s="292"/>
      <c r="R146" s="151"/>
      <c r="T146" s="152"/>
      <c r="U146" s="34" t="s">
        <v>40</v>
      </c>
      <c r="V146" s="153">
        <v>0.227</v>
      </c>
      <c r="W146" s="153">
        <f t="shared" si="21"/>
        <v>1.135</v>
      </c>
      <c r="X146" s="153">
        <v>0.0007653000000000001</v>
      </c>
      <c r="Y146" s="153">
        <f t="shared" si="22"/>
        <v>0.0038265000000000005</v>
      </c>
      <c r="Z146" s="153">
        <v>0</v>
      </c>
      <c r="AA146" s="154">
        <f t="shared" si="23"/>
        <v>0</v>
      </c>
      <c r="AR146" s="9" t="s">
        <v>337</v>
      </c>
      <c r="AT146" s="9" t="s">
        <v>149</v>
      </c>
      <c r="AU146" s="9" t="s">
        <v>90</v>
      </c>
      <c r="AY146" s="9" t="s">
        <v>148</v>
      </c>
      <c r="BE146" s="155">
        <f t="shared" si="24"/>
        <v>0</v>
      </c>
      <c r="BF146" s="155">
        <f t="shared" si="25"/>
        <v>0</v>
      </c>
      <c r="BG146" s="155">
        <f t="shared" si="26"/>
        <v>0</v>
      </c>
      <c r="BH146" s="155">
        <f t="shared" si="27"/>
        <v>0</v>
      </c>
      <c r="BI146" s="155">
        <f t="shared" si="28"/>
        <v>0</v>
      </c>
      <c r="BJ146" s="9" t="s">
        <v>83</v>
      </c>
      <c r="BK146" s="155">
        <f t="shared" si="29"/>
        <v>0</v>
      </c>
      <c r="BL146" s="9" t="s">
        <v>337</v>
      </c>
      <c r="BM146" s="9" t="s">
        <v>2112</v>
      </c>
    </row>
    <row r="147" spans="2:65" s="23" customFormat="1" ht="31.5" customHeight="1">
      <c r="B147" s="146"/>
      <c r="C147" s="147" t="s">
        <v>397</v>
      </c>
      <c r="D147" s="147" t="s">
        <v>149</v>
      </c>
      <c r="E147" s="148" t="s">
        <v>2113</v>
      </c>
      <c r="F147" s="291" t="s">
        <v>2114</v>
      </c>
      <c r="G147" s="291"/>
      <c r="H147" s="291"/>
      <c r="I147" s="291"/>
      <c r="J147" s="149" t="s">
        <v>259</v>
      </c>
      <c r="K147" s="150">
        <v>10</v>
      </c>
      <c r="L147" s="292"/>
      <c r="M147" s="292"/>
      <c r="N147" s="292">
        <f t="shared" si="20"/>
        <v>0</v>
      </c>
      <c r="O147" s="292"/>
      <c r="P147" s="292"/>
      <c r="Q147" s="292"/>
      <c r="R147" s="151"/>
      <c r="T147" s="152"/>
      <c r="U147" s="34" t="s">
        <v>40</v>
      </c>
      <c r="V147" s="153">
        <v>0.2</v>
      </c>
      <c r="W147" s="153">
        <f t="shared" si="21"/>
        <v>2</v>
      </c>
      <c r="X147" s="153">
        <v>0.00040205000000000004</v>
      </c>
      <c r="Y147" s="153">
        <f t="shared" si="22"/>
        <v>0.004020500000000001</v>
      </c>
      <c r="Z147" s="153">
        <v>0</v>
      </c>
      <c r="AA147" s="154">
        <f t="shared" si="23"/>
        <v>0</v>
      </c>
      <c r="AR147" s="9" t="s">
        <v>337</v>
      </c>
      <c r="AT147" s="9" t="s">
        <v>149</v>
      </c>
      <c r="AU147" s="9" t="s">
        <v>90</v>
      </c>
      <c r="AY147" s="9" t="s">
        <v>148</v>
      </c>
      <c r="BE147" s="155">
        <f t="shared" si="24"/>
        <v>0</v>
      </c>
      <c r="BF147" s="155">
        <f t="shared" si="25"/>
        <v>0</v>
      </c>
      <c r="BG147" s="155">
        <f t="shared" si="26"/>
        <v>0</v>
      </c>
      <c r="BH147" s="155">
        <f t="shared" si="27"/>
        <v>0</v>
      </c>
      <c r="BI147" s="155">
        <f t="shared" si="28"/>
        <v>0</v>
      </c>
      <c r="BJ147" s="9" t="s">
        <v>83</v>
      </c>
      <c r="BK147" s="155">
        <f t="shared" si="29"/>
        <v>0</v>
      </c>
      <c r="BL147" s="9" t="s">
        <v>337</v>
      </c>
      <c r="BM147" s="9" t="s">
        <v>2115</v>
      </c>
    </row>
    <row r="148" spans="2:65" s="23" customFormat="1" ht="31.5" customHeight="1">
      <c r="B148" s="146"/>
      <c r="C148" s="147" t="s">
        <v>402</v>
      </c>
      <c r="D148" s="147" t="s">
        <v>149</v>
      </c>
      <c r="E148" s="148" t="s">
        <v>2116</v>
      </c>
      <c r="F148" s="291" t="s">
        <v>2117</v>
      </c>
      <c r="G148" s="291"/>
      <c r="H148" s="291"/>
      <c r="I148" s="291"/>
      <c r="J148" s="149" t="s">
        <v>259</v>
      </c>
      <c r="K148" s="150">
        <v>5</v>
      </c>
      <c r="L148" s="292"/>
      <c r="M148" s="292"/>
      <c r="N148" s="292">
        <f t="shared" si="20"/>
        <v>0</v>
      </c>
      <c r="O148" s="292"/>
      <c r="P148" s="292"/>
      <c r="Q148" s="292"/>
      <c r="R148" s="151"/>
      <c r="T148" s="152"/>
      <c r="U148" s="34" t="s">
        <v>40</v>
      </c>
      <c r="V148" s="153">
        <v>0.26</v>
      </c>
      <c r="W148" s="153">
        <f t="shared" si="21"/>
        <v>1.3</v>
      </c>
      <c r="X148" s="153">
        <v>0.00080205</v>
      </c>
      <c r="Y148" s="153">
        <f t="shared" si="22"/>
        <v>0.00401025</v>
      </c>
      <c r="Z148" s="153">
        <v>0</v>
      </c>
      <c r="AA148" s="154">
        <f t="shared" si="23"/>
        <v>0</v>
      </c>
      <c r="AR148" s="9" t="s">
        <v>337</v>
      </c>
      <c r="AT148" s="9" t="s">
        <v>149</v>
      </c>
      <c r="AU148" s="9" t="s">
        <v>90</v>
      </c>
      <c r="AY148" s="9" t="s">
        <v>148</v>
      </c>
      <c r="BE148" s="155">
        <f t="shared" si="24"/>
        <v>0</v>
      </c>
      <c r="BF148" s="155">
        <f t="shared" si="25"/>
        <v>0</v>
      </c>
      <c r="BG148" s="155">
        <f t="shared" si="26"/>
        <v>0</v>
      </c>
      <c r="BH148" s="155">
        <f t="shared" si="27"/>
        <v>0</v>
      </c>
      <c r="BI148" s="155">
        <f t="shared" si="28"/>
        <v>0</v>
      </c>
      <c r="BJ148" s="9" t="s">
        <v>83</v>
      </c>
      <c r="BK148" s="155">
        <f t="shared" si="29"/>
        <v>0</v>
      </c>
      <c r="BL148" s="9" t="s">
        <v>337</v>
      </c>
      <c r="BM148" s="9" t="s">
        <v>2118</v>
      </c>
    </row>
    <row r="149" spans="2:65" s="23" customFormat="1" ht="22.5" customHeight="1">
      <c r="B149" s="146"/>
      <c r="C149" s="147" t="s">
        <v>412</v>
      </c>
      <c r="D149" s="147" t="s">
        <v>149</v>
      </c>
      <c r="E149" s="148" t="s">
        <v>2119</v>
      </c>
      <c r="F149" s="291" t="s">
        <v>2120</v>
      </c>
      <c r="G149" s="291"/>
      <c r="H149" s="291"/>
      <c r="I149" s="291"/>
      <c r="J149" s="149" t="s">
        <v>259</v>
      </c>
      <c r="K149" s="150">
        <v>4</v>
      </c>
      <c r="L149" s="292"/>
      <c r="M149" s="292"/>
      <c r="N149" s="292">
        <f t="shared" si="20"/>
        <v>0</v>
      </c>
      <c r="O149" s="292"/>
      <c r="P149" s="292"/>
      <c r="Q149" s="292"/>
      <c r="R149" s="151"/>
      <c r="T149" s="152"/>
      <c r="U149" s="34" t="s">
        <v>40</v>
      </c>
      <c r="V149" s="153">
        <v>0.393</v>
      </c>
      <c r="W149" s="153">
        <f t="shared" si="21"/>
        <v>1.572</v>
      </c>
      <c r="X149" s="153">
        <v>0.00346</v>
      </c>
      <c r="Y149" s="153">
        <f t="shared" si="22"/>
        <v>0.01384</v>
      </c>
      <c r="Z149" s="153">
        <v>0</v>
      </c>
      <c r="AA149" s="154">
        <f t="shared" si="23"/>
        <v>0</v>
      </c>
      <c r="AR149" s="9" t="s">
        <v>337</v>
      </c>
      <c r="AT149" s="9" t="s">
        <v>149</v>
      </c>
      <c r="AU149" s="9" t="s">
        <v>90</v>
      </c>
      <c r="AY149" s="9" t="s">
        <v>148</v>
      </c>
      <c r="BE149" s="155">
        <f t="shared" si="24"/>
        <v>0</v>
      </c>
      <c r="BF149" s="155">
        <f t="shared" si="25"/>
        <v>0</v>
      </c>
      <c r="BG149" s="155">
        <f t="shared" si="26"/>
        <v>0</v>
      </c>
      <c r="BH149" s="155">
        <f t="shared" si="27"/>
        <v>0</v>
      </c>
      <c r="BI149" s="155">
        <f t="shared" si="28"/>
        <v>0</v>
      </c>
      <c r="BJ149" s="9" t="s">
        <v>83</v>
      </c>
      <c r="BK149" s="155">
        <f t="shared" si="29"/>
        <v>0</v>
      </c>
      <c r="BL149" s="9" t="s">
        <v>337</v>
      </c>
      <c r="BM149" s="9" t="s">
        <v>2121</v>
      </c>
    </row>
    <row r="150" spans="2:65" s="23" customFormat="1" ht="31.5" customHeight="1">
      <c r="B150" s="146"/>
      <c r="C150" s="147" t="s">
        <v>215</v>
      </c>
      <c r="D150" s="147" t="s">
        <v>149</v>
      </c>
      <c r="E150" s="148" t="s">
        <v>2122</v>
      </c>
      <c r="F150" s="291" t="s">
        <v>2123</v>
      </c>
      <c r="G150" s="291"/>
      <c r="H150" s="291"/>
      <c r="I150" s="291"/>
      <c r="J150" s="149" t="s">
        <v>451</v>
      </c>
      <c r="K150" s="150">
        <v>275</v>
      </c>
      <c r="L150" s="292"/>
      <c r="M150" s="292"/>
      <c r="N150" s="292">
        <f t="shared" si="20"/>
        <v>0</v>
      </c>
      <c r="O150" s="292"/>
      <c r="P150" s="292"/>
      <c r="Q150" s="292"/>
      <c r="R150" s="151"/>
      <c r="T150" s="152"/>
      <c r="U150" s="34" t="s">
        <v>40</v>
      </c>
      <c r="V150" s="153">
        <v>0.067</v>
      </c>
      <c r="W150" s="153">
        <f t="shared" si="21"/>
        <v>18.425</v>
      </c>
      <c r="X150" s="153">
        <v>0.000189794</v>
      </c>
      <c r="Y150" s="153">
        <f t="shared" si="22"/>
        <v>0.05219335</v>
      </c>
      <c r="Z150" s="153">
        <v>0</v>
      </c>
      <c r="AA150" s="154">
        <f t="shared" si="23"/>
        <v>0</v>
      </c>
      <c r="AR150" s="9" t="s">
        <v>337</v>
      </c>
      <c r="AT150" s="9" t="s">
        <v>149</v>
      </c>
      <c r="AU150" s="9" t="s">
        <v>90</v>
      </c>
      <c r="AY150" s="9" t="s">
        <v>148</v>
      </c>
      <c r="BE150" s="155">
        <f t="shared" si="24"/>
        <v>0</v>
      </c>
      <c r="BF150" s="155">
        <f t="shared" si="25"/>
        <v>0</v>
      </c>
      <c r="BG150" s="155">
        <f t="shared" si="26"/>
        <v>0</v>
      </c>
      <c r="BH150" s="155">
        <f t="shared" si="27"/>
        <v>0</v>
      </c>
      <c r="BI150" s="155">
        <f t="shared" si="28"/>
        <v>0</v>
      </c>
      <c r="BJ150" s="9" t="s">
        <v>83</v>
      </c>
      <c r="BK150" s="155">
        <f t="shared" si="29"/>
        <v>0</v>
      </c>
      <c r="BL150" s="9" t="s">
        <v>337</v>
      </c>
      <c r="BM150" s="9" t="s">
        <v>2124</v>
      </c>
    </row>
    <row r="151" spans="2:51" s="165" customFormat="1" ht="22.5" customHeight="1">
      <c r="B151" s="166"/>
      <c r="C151" s="167"/>
      <c r="D151" s="167"/>
      <c r="E151" s="168"/>
      <c r="F151" s="300"/>
      <c r="G151" s="300"/>
      <c r="H151" s="300"/>
      <c r="I151" s="300"/>
      <c r="J151" s="167"/>
      <c r="K151" s="169"/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269</v>
      </c>
      <c r="AU151" s="173" t="s">
        <v>90</v>
      </c>
      <c r="AV151" s="165" t="s">
        <v>90</v>
      </c>
      <c r="AW151" s="165" t="s">
        <v>32</v>
      </c>
      <c r="AX151" s="165" t="s">
        <v>83</v>
      </c>
      <c r="AY151" s="173" t="s">
        <v>148</v>
      </c>
    </row>
    <row r="152" spans="2:65" s="23" customFormat="1" ht="31.5" customHeight="1">
      <c r="B152" s="146"/>
      <c r="C152" s="147" t="s">
        <v>424</v>
      </c>
      <c r="D152" s="147" t="s">
        <v>149</v>
      </c>
      <c r="E152" s="148" t="s">
        <v>2125</v>
      </c>
      <c r="F152" s="291" t="s">
        <v>2126</v>
      </c>
      <c r="G152" s="291"/>
      <c r="H152" s="291"/>
      <c r="I152" s="291"/>
      <c r="J152" s="149" t="s">
        <v>451</v>
      </c>
      <c r="K152" s="150">
        <v>191</v>
      </c>
      <c r="L152" s="292"/>
      <c r="M152" s="292"/>
      <c r="N152" s="292">
        <f>ROUND(L152*K152,2)</f>
        <v>0</v>
      </c>
      <c r="O152" s="292"/>
      <c r="P152" s="292"/>
      <c r="Q152" s="292"/>
      <c r="R152" s="151"/>
      <c r="T152" s="152"/>
      <c r="U152" s="34" t="s">
        <v>40</v>
      </c>
      <c r="V152" s="153">
        <v>0.08200000000000002</v>
      </c>
      <c r="W152" s="153">
        <f>V152*K152</f>
        <v>15.662000000000003</v>
      </c>
      <c r="X152" s="153">
        <v>1E-05</v>
      </c>
      <c r="Y152" s="153">
        <f>X152*K152</f>
        <v>0.0019100000000000002</v>
      </c>
      <c r="Z152" s="153">
        <v>0</v>
      </c>
      <c r="AA152" s="154">
        <f>Z152*K152</f>
        <v>0</v>
      </c>
      <c r="AR152" s="9" t="s">
        <v>337</v>
      </c>
      <c r="AT152" s="9" t="s">
        <v>149</v>
      </c>
      <c r="AU152" s="9" t="s">
        <v>90</v>
      </c>
      <c r="AY152" s="9" t="s">
        <v>148</v>
      </c>
      <c r="BE152" s="155">
        <f>IF(U152="základní",N152,0)</f>
        <v>0</v>
      </c>
      <c r="BF152" s="155">
        <f>IF(U152="snížená",N152,0)</f>
        <v>0</v>
      </c>
      <c r="BG152" s="155">
        <f>IF(U152="zákl. přenesená",N152,0)</f>
        <v>0</v>
      </c>
      <c r="BH152" s="155">
        <f>IF(U152="sníž. přenesená",N152,0)</f>
        <v>0</v>
      </c>
      <c r="BI152" s="155">
        <f>IF(U152="nulová",N152,0)</f>
        <v>0</v>
      </c>
      <c r="BJ152" s="9" t="s">
        <v>83</v>
      </c>
      <c r="BK152" s="155">
        <f>ROUND(L152*K152,2)</f>
        <v>0</v>
      </c>
      <c r="BL152" s="9" t="s">
        <v>337</v>
      </c>
      <c r="BM152" s="9" t="s">
        <v>2127</v>
      </c>
    </row>
    <row r="153" spans="2:65" s="23" customFormat="1" ht="31.5" customHeight="1">
      <c r="B153" s="146"/>
      <c r="C153" s="147" t="s">
        <v>432</v>
      </c>
      <c r="D153" s="147" t="s">
        <v>149</v>
      </c>
      <c r="E153" s="148" t="s">
        <v>2128</v>
      </c>
      <c r="F153" s="291" t="s">
        <v>2129</v>
      </c>
      <c r="G153" s="291"/>
      <c r="H153" s="291"/>
      <c r="I153" s="291"/>
      <c r="J153" s="149" t="s">
        <v>1024</v>
      </c>
      <c r="K153" s="150">
        <v>1005.569</v>
      </c>
      <c r="L153" s="292"/>
      <c r="M153" s="292"/>
      <c r="N153" s="292">
        <f>ROUND(L153*K153,2)</f>
        <v>0</v>
      </c>
      <c r="O153" s="292"/>
      <c r="P153" s="292"/>
      <c r="Q153" s="292"/>
      <c r="R153" s="151"/>
      <c r="T153" s="152"/>
      <c r="U153" s="34" t="s">
        <v>40</v>
      </c>
      <c r="V153" s="153">
        <v>0</v>
      </c>
      <c r="W153" s="153">
        <f>V153*K153</f>
        <v>0</v>
      </c>
      <c r="X153" s="153">
        <v>0</v>
      </c>
      <c r="Y153" s="153">
        <f>X153*K153</f>
        <v>0</v>
      </c>
      <c r="Z153" s="153">
        <v>0</v>
      </c>
      <c r="AA153" s="154">
        <f>Z153*K153</f>
        <v>0</v>
      </c>
      <c r="AR153" s="9" t="s">
        <v>337</v>
      </c>
      <c r="AT153" s="9" t="s">
        <v>149</v>
      </c>
      <c r="AU153" s="9" t="s">
        <v>90</v>
      </c>
      <c r="AY153" s="9" t="s">
        <v>148</v>
      </c>
      <c r="BE153" s="155">
        <f>IF(U153="základní",N153,0)</f>
        <v>0</v>
      </c>
      <c r="BF153" s="155">
        <f>IF(U153="snížená",N153,0)</f>
        <v>0</v>
      </c>
      <c r="BG153" s="155">
        <f>IF(U153="zákl. přenesená",N153,0)</f>
        <v>0</v>
      </c>
      <c r="BH153" s="155">
        <f>IF(U153="sníž. přenesená",N153,0)</f>
        <v>0</v>
      </c>
      <c r="BI153" s="155">
        <f>IF(U153="nulová",N153,0)</f>
        <v>0</v>
      </c>
      <c r="BJ153" s="9" t="s">
        <v>83</v>
      </c>
      <c r="BK153" s="155">
        <f>ROUND(L153*K153,2)</f>
        <v>0</v>
      </c>
      <c r="BL153" s="9" t="s">
        <v>337</v>
      </c>
      <c r="BM153" s="9" t="s">
        <v>2130</v>
      </c>
    </row>
    <row r="154" spans="2:63" s="134" customFormat="1" ht="29.25" customHeight="1">
      <c r="B154" s="135"/>
      <c r="C154" s="136"/>
      <c r="D154" s="145" t="s">
        <v>2039</v>
      </c>
      <c r="E154" s="145"/>
      <c r="F154" s="145"/>
      <c r="G154" s="145"/>
      <c r="H154" s="145"/>
      <c r="I154" s="145"/>
      <c r="J154" s="145"/>
      <c r="K154" s="145"/>
      <c r="L154" s="145"/>
      <c r="M154" s="145"/>
      <c r="N154" s="301">
        <f>SUM(N155:R160)</f>
        <v>0</v>
      </c>
      <c r="O154" s="301"/>
      <c r="P154" s="301"/>
      <c r="Q154" s="301"/>
      <c r="R154" s="138"/>
      <c r="T154" s="139"/>
      <c r="U154" s="136"/>
      <c r="V154" s="136"/>
      <c r="W154" s="140">
        <f>SUM(W155:W160)</f>
        <v>60.95000000000001</v>
      </c>
      <c r="X154" s="136"/>
      <c r="Y154" s="140">
        <f>SUM(Y155:Y160)</f>
        <v>0.2476436</v>
      </c>
      <c r="Z154" s="136"/>
      <c r="AA154" s="141">
        <f>SUM(AA155:AA160)</f>
        <v>0</v>
      </c>
      <c r="AR154" s="142" t="s">
        <v>90</v>
      </c>
      <c r="AT154" s="143" t="s">
        <v>74</v>
      </c>
      <c r="AU154" s="143" t="s">
        <v>83</v>
      </c>
      <c r="AY154" s="142" t="s">
        <v>148</v>
      </c>
      <c r="BK154" s="144">
        <f>SUM(BK155:BK160)</f>
        <v>0</v>
      </c>
    </row>
    <row r="155" spans="2:65" s="23" customFormat="1" ht="22.5" customHeight="1">
      <c r="B155" s="146"/>
      <c r="C155" s="147" t="s">
        <v>474</v>
      </c>
      <c r="D155" s="147" t="s">
        <v>149</v>
      </c>
      <c r="E155" s="148" t="s">
        <v>2131</v>
      </c>
      <c r="F155" s="291" t="s">
        <v>2132</v>
      </c>
      <c r="G155" s="291"/>
      <c r="H155" s="291"/>
      <c r="I155" s="291"/>
      <c r="J155" s="149" t="s">
        <v>451</v>
      </c>
      <c r="K155" s="150">
        <v>20</v>
      </c>
      <c r="L155" s="292"/>
      <c r="M155" s="292"/>
      <c r="N155" s="292">
        <f aca="true" t="shared" si="30" ref="N155:N160">ROUND(L155*K155,2)</f>
        <v>0</v>
      </c>
      <c r="O155" s="292"/>
      <c r="P155" s="292"/>
      <c r="Q155" s="292"/>
      <c r="R155" s="151"/>
      <c r="T155" s="152"/>
      <c r="U155" s="34" t="s">
        <v>40</v>
      </c>
      <c r="V155" s="153">
        <v>0</v>
      </c>
      <c r="W155" s="153">
        <f aca="true" t="shared" si="31" ref="W155:W160">V155*K155</f>
        <v>0</v>
      </c>
      <c r="X155" s="153">
        <v>0</v>
      </c>
      <c r="Y155" s="153">
        <f aca="true" t="shared" si="32" ref="Y155:Y160">X155*K155</f>
        <v>0</v>
      </c>
      <c r="Z155" s="153">
        <v>0</v>
      </c>
      <c r="AA155" s="154">
        <f aca="true" t="shared" si="33" ref="AA155:AA160">Z155*K155</f>
        <v>0</v>
      </c>
      <c r="AR155" s="9" t="s">
        <v>337</v>
      </c>
      <c r="AT155" s="9" t="s">
        <v>149</v>
      </c>
      <c r="AU155" s="9" t="s">
        <v>90</v>
      </c>
      <c r="AY155" s="9" t="s">
        <v>148</v>
      </c>
      <c r="BE155" s="155">
        <f aca="true" t="shared" si="34" ref="BE155:BE160">IF(U155="základní",N155,0)</f>
        <v>0</v>
      </c>
      <c r="BF155" s="155">
        <f aca="true" t="shared" si="35" ref="BF155:BF160">IF(U155="snížená",N155,0)</f>
        <v>0</v>
      </c>
      <c r="BG155" s="155">
        <f aca="true" t="shared" si="36" ref="BG155:BG160">IF(U155="zákl. přenesená",N155,0)</f>
        <v>0</v>
      </c>
      <c r="BH155" s="155">
        <f aca="true" t="shared" si="37" ref="BH155:BH160">IF(U155="sníž. přenesená",N155,0)</f>
        <v>0</v>
      </c>
      <c r="BI155" s="155">
        <f aca="true" t="shared" si="38" ref="BI155:BI160">IF(U155="nulová",N155,0)</f>
        <v>0</v>
      </c>
      <c r="BJ155" s="9" t="s">
        <v>83</v>
      </c>
      <c r="BK155" s="155">
        <f aca="true" t="shared" si="39" ref="BK155:BK160">ROUND(L155*K155,2)</f>
        <v>0</v>
      </c>
      <c r="BL155" s="9" t="s">
        <v>337</v>
      </c>
      <c r="BM155" s="9" t="s">
        <v>2133</v>
      </c>
    </row>
    <row r="156" spans="2:65" s="23" customFormat="1" ht="22.5" customHeight="1">
      <c r="B156" s="146"/>
      <c r="C156" s="147" t="s">
        <v>478</v>
      </c>
      <c r="D156" s="147" t="s">
        <v>149</v>
      </c>
      <c r="E156" s="148" t="s">
        <v>2134</v>
      </c>
      <c r="F156" s="291" t="s">
        <v>2135</v>
      </c>
      <c r="G156" s="291"/>
      <c r="H156" s="291"/>
      <c r="I156" s="291"/>
      <c r="J156" s="149" t="s">
        <v>928</v>
      </c>
      <c r="K156" s="150">
        <v>5</v>
      </c>
      <c r="L156" s="292"/>
      <c r="M156" s="292"/>
      <c r="N156" s="292">
        <f t="shared" si="30"/>
        <v>0</v>
      </c>
      <c r="O156" s="292"/>
      <c r="P156" s="292"/>
      <c r="Q156" s="292"/>
      <c r="R156" s="151"/>
      <c r="T156" s="152"/>
      <c r="U156" s="34" t="s">
        <v>40</v>
      </c>
      <c r="V156" s="153">
        <v>0</v>
      </c>
      <c r="W156" s="153">
        <f t="shared" si="31"/>
        <v>0</v>
      </c>
      <c r="X156" s="153">
        <v>0</v>
      </c>
      <c r="Y156" s="153">
        <f t="shared" si="32"/>
        <v>0</v>
      </c>
      <c r="Z156" s="153">
        <v>0</v>
      </c>
      <c r="AA156" s="154">
        <f t="shared" si="33"/>
        <v>0</v>
      </c>
      <c r="AR156" s="9" t="s">
        <v>337</v>
      </c>
      <c r="AT156" s="9" t="s">
        <v>149</v>
      </c>
      <c r="AU156" s="9" t="s">
        <v>90</v>
      </c>
      <c r="AY156" s="9" t="s">
        <v>148</v>
      </c>
      <c r="BE156" s="155">
        <f t="shared" si="34"/>
        <v>0</v>
      </c>
      <c r="BF156" s="155">
        <f t="shared" si="35"/>
        <v>0</v>
      </c>
      <c r="BG156" s="155">
        <f t="shared" si="36"/>
        <v>0</v>
      </c>
      <c r="BH156" s="155">
        <f t="shared" si="37"/>
        <v>0</v>
      </c>
      <c r="BI156" s="155">
        <f t="shared" si="38"/>
        <v>0</v>
      </c>
      <c r="BJ156" s="9" t="s">
        <v>83</v>
      </c>
      <c r="BK156" s="155">
        <f t="shared" si="39"/>
        <v>0</v>
      </c>
      <c r="BL156" s="9" t="s">
        <v>337</v>
      </c>
      <c r="BM156" s="9" t="s">
        <v>2136</v>
      </c>
    </row>
    <row r="157" spans="2:65" s="23" customFormat="1" ht="22.5" customHeight="1">
      <c r="B157" s="146"/>
      <c r="C157" s="147" t="s">
        <v>488</v>
      </c>
      <c r="D157" s="147" t="s">
        <v>149</v>
      </c>
      <c r="E157" s="148" t="s">
        <v>2137</v>
      </c>
      <c r="F157" s="291" t="s">
        <v>2138</v>
      </c>
      <c r="G157" s="291"/>
      <c r="H157" s="291"/>
      <c r="I157" s="291"/>
      <c r="J157" s="149" t="s">
        <v>946</v>
      </c>
      <c r="K157" s="150">
        <v>1</v>
      </c>
      <c r="L157" s="292"/>
      <c r="M157" s="292"/>
      <c r="N157" s="292">
        <f t="shared" si="30"/>
        <v>0</v>
      </c>
      <c r="O157" s="292"/>
      <c r="P157" s="292"/>
      <c r="Q157" s="292"/>
      <c r="R157" s="151"/>
      <c r="T157" s="152"/>
      <c r="U157" s="34" t="s">
        <v>40</v>
      </c>
      <c r="V157" s="153">
        <v>0</v>
      </c>
      <c r="W157" s="153">
        <f t="shared" si="31"/>
        <v>0</v>
      </c>
      <c r="X157" s="153">
        <v>0</v>
      </c>
      <c r="Y157" s="153">
        <f t="shared" si="32"/>
        <v>0</v>
      </c>
      <c r="Z157" s="153">
        <v>0</v>
      </c>
      <c r="AA157" s="154">
        <f t="shared" si="33"/>
        <v>0</v>
      </c>
      <c r="AR157" s="9" t="s">
        <v>337</v>
      </c>
      <c r="AT157" s="9" t="s">
        <v>149</v>
      </c>
      <c r="AU157" s="9" t="s">
        <v>90</v>
      </c>
      <c r="AY157" s="9" t="s">
        <v>148</v>
      </c>
      <c r="BE157" s="155">
        <f t="shared" si="34"/>
        <v>0</v>
      </c>
      <c r="BF157" s="155">
        <f t="shared" si="35"/>
        <v>0</v>
      </c>
      <c r="BG157" s="155">
        <f t="shared" si="36"/>
        <v>0</v>
      </c>
      <c r="BH157" s="155">
        <f t="shared" si="37"/>
        <v>0</v>
      </c>
      <c r="BI157" s="155">
        <f t="shared" si="38"/>
        <v>0</v>
      </c>
      <c r="BJ157" s="9" t="s">
        <v>83</v>
      </c>
      <c r="BK157" s="155">
        <f t="shared" si="39"/>
        <v>0</v>
      </c>
      <c r="BL157" s="9" t="s">
        <v>337</v>
      </c>
      <c r="BM157" s="9" t="s">
        <v>2139</v>
      </c>
    </row>
    <row r="158" spans="2:65" s="23" customFormat="1" ht="31.5" customHeight="1">
      <c r="B158" s="146"/>
      <c r="C158" s="147" t="s">
        <v>492</v>
      </c>
      <c r="D158" s="147" t="s">
        <v>149</v>
      </c>
      <c r="E158" s="148" t="s">
        <v>2140</v>
      </c>
      <c r="F158" s="291" t="s">
        <v>2141</v>
      </c>
      <c r="G158" s="291"/>
      <c r="H158" s="291"/>
      <c r="I158" s="291"/>
      <c r="J158" s="149" t="s">
        <v>451</v>
      </c>
      <c r="K158" s="150">
        <v>40</v>
      </c>
      <c r="L158" s="292"/>
      <c r="M158" s="292"/>
      <c r="N158" s="292">
        <f t="shared" si="30"/>
        <v>0</v>
      </c>
      <c r="O158" s="292"/>
      <c r="P158" s="292"/>
      <c r="Q158" s="292"/>
      <c r="R158" s="151"/>
      <c r="T158" s="152"/>
      <c r="U158" s="34" t="s">
        <v>40</v>
      </c>
      <c r="V158" s="153">
        <v>0.47200000000000003</v>
      </c>
      <c r="W158" s="153">
        <f t="shared" si="31"/>
        <v>18.880000000000003</v>
      </c>
      <c r="X158" s="153">
        <v>0.00147022</v>
      </c>
      <c r="Y158" s="153">
        <f t="shared" si="32"/>
        <v>0.058808799999999994</v>
      </c>
      <c r="Z158" s="153">
        <v>0</v>
      </c>
      <c r="AA158" s="154">
        <f t="shared" si="33"/>
        <v>0</v>
      </c>
      <c r="AR158" s="9" t="s">
        <v>337</v>
      </c>
      <c r="AT158" s="9" t="s">
        <v>149</v>
      </c>
      <c r="AU158" s="9" t="s">
        <v>90</v>
      </c>
      <c r="AY158" s="9" t="s">
        <v>148</v>
      </c>
      <c r="BE158" s="155">
        <f t="shared" si="34"/>
        <v>0</v>
      </c>
      <c r="BF158" s="155">
        <f t="shared" si="35"/>
        <v>0</v>
      </c>
      <c r="BG158" s="155">
        <f t="shared" si="36"/>
        <v>0</v>
      </c>
      <c r="BH158" s="155">
        <f t="shared" si="37"/>
        <v>0</v>
      </c>
      <c r="BI158" s="155">
        <f t="shared" si="38"/>
        <v>0</v>
      </c>
      <c r="BJ158" s="9" t="s">
        <v>83</v>
      </c>
      <c r="BK158" s="155">
        <f t="shared" si="39"/>
        <v>0</v>
      </c>
      <c r="BL158" s="9" t="s">
        <v>337</v>
      </c>
      <c r="BM158" s="9" t="s">
        <v>2142</v>
      </c>
    </row>
    <row r="159" spans="2:65" s="23" customFormat="1" ht="31.5" customHeight="1">
      <c r="B159" s="146"/>
      <c r="C159" s="147" t="s">
        <v>498</v>
      </c>
      <c r="D159" s="147" t="s">
        <v>149</v>
      </c>
      <c r="E159" s="148" t="s">
        <v>2143</v>
      </c>
      <c r="F159" s="291" t="s">
        <v>2144</v>
      </c>
      <c r="G159" s="291"/>
      <c r="H159" s="291"/>
      <c r="I159" s="291"/>
      <c r="J159" s="149" t="s">
        <v>451</v>
      </c>
      <c r="K159" s="150">
        <v>70</v>
      </c>
      <c r="L159" s="292"/>
      <c r="M159" s="292"/>
      <c r="N159" s="292">
        <f t="shared" si="30"/>
        <v>0</v>
      </c>
      <c r="O159" s="292"/>
      <c r="P159" s="292"/>
      <c r="Q159" s="292"/>
      <c r="R159" s="151"/>
      <c r="T159" s="152"/>
      <c r="U159" s="34" t="s">
        <v>40</v>
      </c>
      <c r="V159" s="153">
        <v>0.6010000000000001</v>
      </c>
      <c r="W159" s="153">
        <f t="shared" si="31"/>
        <v>42.07000000000001</v>
      </c>
      <c r="X159" s="153">
        <v>0.00269764</v>
      </c>
      <c r="Y159" s="153">
        <f t="shared" si="32"/>
        <v>0.1888348</v>
      </c>
      <c r="Z159" s="153">
        <v>0</v>
      </c>
      <c r="AA159" s="154">
        <f t="shared" si="33"/>
        <v>0</v>
      </c>
      <c r="AR159" s="9" t="s">
        <v>337</v>
      </c>
      <c r="AT159" s="9" t="s">
        <v>149</v>
      </c>
      <c r="AU159" s="9" t="s">
        <v>90</v>
      </c>
      <c r="AY159" s="9" t="s">
        <v>148</v>
      </c>
      <c r="BE159" s="155">
        <f t="shared" si="34"/>
        <v>0</v>
      </c>
      <c r="BF159" s="155">
        <f t="shared" si="35"/>
        <v>0</v>
      </c>
      <c r="BG159" s="155">
        <f t="shared" si="36"/>
        <v>0</v>
      </c>
      <c r="BH159" s="155">
        <f t="shared" si="37"/>
        <v>0</v>
      </c>
      <c r="BI159" s="155">
        <f t="shared" si="38"/>
        <v>0</v>
      </c>
      <c r="BJ159" s="9" t="s">
        <v>83</v>
      </c>
      <c r="BK159" s="155">
        <f t="shared" si="39"/>
        <v>0</v>
      </c>
      <c r="BL159" s="9" t="s">
        <v>337</v>
      </c>
      <c r="BM159" s="9" t="s">
        <v>2145</v>
      </c>
    </row>
    <row r="160" spans="2:65" s="23" customFormat="1" ht="31.5" customHeight="1">
      <c r="B160" s="146"/>
      <c r="C160" s="147" t="s">
        <v>502</v>
      </c>
      <c r="D160" s="147" t="s">
        <v>149</v>
      </c>
      <c r="E160" s="148" t="s">
        <v>2146</v>
      </c>
      <c r="F160" s="291" t="s">
        <v>2147</v>
      </c>
      <c r="G160" s="291"/>
      <c r="H160" s="291"/>
      <c r="I160" s="291"/>
      <c r="J160" s="149" t="s">
        <v>1024</v>
      </c>
      <c r="K160" s="150">
        <v>234.805</v>
      </c>
      <c r="L160" s="292"/>
      <c r="M160" s="292"/>
      <c r="N160" s="292">
        <f t="shared" si="30"/>
        <v>0</v>
      </c>
      <c r="O160" s="292"/>
      <c r="P160" s="292"/>
      <c r="Q160" s="292"/>
      <c r="R160" s="151"/>
      <c r="T160" s="152"/>
      <c r="U160" s="34" t="s">
        <v>40</v>
      </c>
      <c r="V160" s="153">
        <v>0</v>
      </c>
      <c r="W160" s="153">
        <f t="shared" si="31"/>
        <v>0</v>
      </c>
      <c r="X160" s="153">
        <v>0</v>
      </c>
      <c r="Y160" s="153">
        <f t="shared" si="32"/>
        <v>0</v>
      </c>
      <c r="Z160" s="153">
        <v>0</v>
      </c>
      <c r="AA160" s="154">
        <f t="shared" si="33"/>
        <v>0</v>
      </c>
      <c r="AR160" s="9" t="s">
        <v>337</v>
      </c>
      <c r="AT160" s="9" t="s">
        <v>149</v>
      </c>
      <c r="AU160" s="9" t="s">
        <v>90</v>
      </c>
      <c r="AY160" s="9" t="s">
        <v>148</v>
      </c>
      <c r="BE160" s="155">
        <f t="shared" si="34"/>
        <v>0</v>
      </c>
      <c r="BF160" s="155">
        <f t="shared" si="35"/>
        <v>0</v>
      </c>
      <c r="BG160" s="155">
        <f t="shared" si="36"/>
        <v>0</v>
      </c>
      <c r="BH160" s="155">
        <f t="shared" si="37"/>
        <v>0</v>
      </c>
      <c r="BI160" s="155">
        <f t="shared" si="38"/>
        <v>0</v>
      </c>
      <c r="BJ160" s="9" t="s">
        <v>83</v>
      </c>
      <c r="BK160" s="155">
        <f t="shared" si="39"/>
        <v>0</v>
      </c>
      <c r="BL160" s="9" t="s">
        <v>337</v>
      </c>
      <c r="BM160" s="9" t="s">
        <v>2148</v>
      </c>
    </row>
    <row r="161" spans="2:63" s="134" customFormat="1" ht="29.25" customHeight="1">
      <c r="B161" s="135"/>
      <c r="C161" s="136"/>
      <c r="D161" s="145" t="s">
        <v>2040</v>
      </c>
      <c r="E161" s="145"/>
      <c r="F161" s="145"/>
      <c r="G161" s="145"/>
      <c r="H161" s="145"/>
      <c r="I161" s="145"/>
      <c r="J161" s="145"/>
      <c r="K161" s="145"/>
      <c r="L161" s="145"/>
      <c r="M161" s="145"/>
      <c r="N161" s="301">
        <f>BK161</f>
        <v>0</v>
      </c>
      <c r="O161" s="301"/>
      <c r="P161" s="301"/>
      <c r="Q161" s="301"/>
      <c r="R161" s="138"/>
      <c r="T161" s="139"/>
      <c r="U161" s="136"/>
      <c r="V161" s="136"/>
      <c r="W161" s="140">
        <f>SUM(W162:W174)</f>
        <v>21.217</v>
      </c>
      <c r="X161" s="136"/>
      <c r="Y161" s="140">
        <f>SUM(Y162:Y174)</f>
        <v>0.395906075</v>
      </c>
      <c r="Z161" s="136"/>
      <c r="AA161" s="141">
        <f>SUM(AA162:AA174)</f>
        <v>0</v>
      </c>
      <c r="AR161" s="142" t="s">
        <v>90</v>
      </c>
      <c r="AT161" s="143" t="s">
        <v>74</v>
      </c>
      <c r="AU161" s="143" t="s">
        <v>83</v>
      </c>
      <c r="AY161" s="142" t="s">
        <v>148</v>
      </c>
      <c r="BK161" s="144">
        <f>SUM(BK162:BK174)</f>
        <v>0</v>
      </c>
    </row>
    <row r="162" spans="2:65" s="23" customFormat="1" ht="22.5" customHeight="1">
      <c r="B162" s="146"/>
      <c r="C162" s="147" t="s">
        <v>507</v>
      </c>
      <c r="D162" s="147" t="s">
        <v>149</v>
      </c>
      <c r="E162" s="148" t="s">
        <v>2149</v>
      </c>
      <c r="F162" s="291" t="s">
        <v>2150</v>
      </c>
      <c r="G162" s="291"/>
      <c r="H162" s="291"/>
      <c r="I162" s="291"/>
      <c r="J162" s="149" t="s">
        <v>928</v>
      </c>
      <c r="K162" s="150">
        <v>1</v>
      </c>
      <c r="L162" s="292"/>
      <c r="M162" s="292"/>
      <c r="N162" s="292">
        <f aca="true" t="shared" si="40" ref="N162:N174">ROUND(L162*K162,2)</f>
        <v>0</v>
      </c>
      <c r="O162" s="292"/>
      <c r="P162" s="292"/>
      <c r="Q162" s="292"/>
      <c r="R162" s="151"/>
      <c r="T162" s="152"/>
      <c r="U162" s="34" t="s">
        <v>40</v>
      </c>
      <c r="V162" s="153">
        <v>0</v>
      </c>
      <c r="W162" s="153">
        <f aca="true" t="shared" si="41" ref="W162:W174">V162*K162</f>
        <v>0</v>
      </c>
      <c r="X162" s="153">
        <v>0</v>
      </c>
      <c r="Y162" s="153">
        <f aca="true" t="shared" si="42" ref="Y162:Y174">X162*K162</f>
        <v>0</v>
      </c>
      <c r="Z162" s="153">
        <v>0</v>
      </c>
      <c r="AA162" s="154">
        <f aca="true" t="shared" si="43" ref="AA162:AA174">Z162*K162</f>
        <v>0</v>
      </c>
      <c r="AR162" s="9" t="s">
        <v>337</v>
      </c>
      <c r="AT162" s="9" t="s">
        <v>149</v>
      </c>
      <c r="AU162" s="9" t="s">
        <v>90</v>
      </c>
      <c r="AY162" s="9" t="s">
        <v>148</v>
      </c>
      <c r="BE162" s="155">
        <f aca="true" t="shared" si="44" ref="BE162:BE174">IF(U162="základní",N162,0)</f>
        <v>0</v>
      </c>
      <c r="BF162" s="155">
        <f aca="true" t="shared" si="45" ref="BF162:BF174">IF(U162="snížená",N162,0)</f>
        <v>0</v>
      </c>
      <c r="BG162" s="155">
        <f aca="true" t="shared" si="46" ref="BG162:BG174">IF(U162="zákl. přenesená",N162,0)</f>
        <v>0</v>
      </c>
      <c r="BH162" s="155">
        <f aca="true" t="shared" si="47" ref="BH162:BH174">IF(U162="sníž. přenesená",N162,0)</f>
        <v>0</v>
      </c>
      <c r="BI162" s="155">
        <f aca="true" t="shared" si="48" ref="BI162:BI174">IF(U162="nulová",N162,0)</f>
        <v>0</v>
      </c>
      <c r="BJ162" s="9" t="s">
        <v>83</v>
      </c>
      <c r="BK162" s="155">
        <f aca="true" t="shared" si="49" ref="BK162:BK174">ROUND(L162*K162,2)</f>
        <v>0</v>
      </c>
      <c r="BL162" s="9" t="s">
        <v>337</v>
      </c>
      <c r="BM162" s="9" t="s">
        <v>2151</v>
      </c>
    </row>
    <row r="163" spans="2:65" s="23" customFormat="1" ht="31.5" customHeight="1">
      <c r="B163" s="146"/>
      <c r="C163" s="147" t="s">
        <v>512</v>
      </c>
      <c r="D163" s="147" t="s">
        <v>149</v>
      </c>
      <c r="E163" s="148" t="s">
        <v>2152</v>
      </c>
      <c r="F163" s="291" t="s">
        <v>2153</v>
      </c>
      <c r="G163" s="291"/>
      <c r="H163" s="291"/>
      <c r="I163" s="291"/>
      <c r="J163" s="149" t="s">
        <v>2154</v>
      </c>
      <c r="K163" s="150">
        <v>5</v>
      </c>
      <c r="L163" s="292"/>
      <c r="M163" s="292"/>
      <c r="N163" s="292">
        <f t="shared" si="40"/>
        <v>0</v>
      </c>
      <c r="O163" s="292"/>
      <c r="P163" s="292"/>
      <c r="Q163" s="292"/>
      <c r="R163" s="151"/>
      <c r="T163" s="152"/>
      <c r="U163" s="34" t="s">
        <v>40</v>
      </c>
      <c r="V163" s="153">
        <v>1.1</v>
      </c>
      <c r="W163" s="153">
        <f t="shared" si="41"/>
        <v>5.5</v>
      </c>
      <c r="X163" s="153">
        <v>0.022755</v>
      </c>
      <c r="Y163" s="153">
        <f t="shared" si="42"/>
        <v>0.113775</v>
      </c>
      <c r="Z163" s="153">
        <v>0</v>
      </c>
      <c r="AA163" s="154">
        <f t="shared" si="43"/>
        <v>0</v>
      </c>
      <c r="AR163" s="9" t="s">
        <v>147</v>
      </c>
      <c r="AT163" s="9" t="s">
        <v>149</v>
      </c>
      <c r="AU163" s="9" t="s">
        <v>90</v>
      </c>
      <c r="AY163" s="9" t="s">
        <v>148</v>
      </c>
      <c r="BE163" s="155">
        <f t="shared" si="44"/>
        <v>0</v>
      </c>
      <c r="BF163" s="155">
        <f t="shared" si="45"/>
        <v>0</v>
      </c>
      <c r="BG163" s="155">
        <f t="shared" si="46"/>
        <v>0</v>
      </c>
      <c r="BH163" s="155">
        <f t="shared" si="47"/>
        <v>0</v>
      </c>
      <c r="BI163" s="155">
        <f t="shared" si="48"/>
        <v>0</v>
      </c>
      <c r="BJ163" s="9" t="s">
        <v>83</v>
      </c>
      <c r="BK163" s="155">
        <f t="shared" si="49"/>
        <v>0</v>
      </c>
      <c r="BL163" s="9" t="s">
        <v>147</v>
      </c>
      <c r="BM163" s="9" t="s">
        <v>2155</v>
      </c>
    </row>
    <row r="164" spans="2:65" s="23" customFormat="1" ht="31.5" customHeight="1">
      <c r="B164" s="146"/>
      <c r="C164" s="147" t="s">
        <v>516</v>
      </c>
      <c r="D164" s="147" t="s">
        <v>149</v>
      </c>
      <c r="E164" s="148" t="s">
        <v>2156</v>
      </c>
      <c r="F164" s="291" t="s">
        <v>2157</v>
      </c>
      <c r="G164" s="291"/>
      <c r="H164" s="291"/>
      <c r="I164" s="291"/>
      <c r="J164" s="149" t="s">
        <v>2154</v>
      </c>
      <c r="K164" s="150">
        <v>1</v>
      </c>
      <c r="L164" s="292"/>
      <c r="M164" s="292"/>
      <c r="N164" s="292">
        <f t="shared" si="40"/>
        <v>0</v>
      </c>
      <c r="O164" s="292"/>
      <c r="P164" s="292"/>
      <c r="Q164" s="292"/>
      <c r="R164" s="151"/>
      <c r="T164" s="152"/>
      <c r="U164" s="34" t="s">
        <v>40</v>
      </c>
      <c r="V164" s="153">
        <v>1.2</v>
      </c>
      <c r="W164" s="153">
        <f t="shared" si="41"/>
        <v>1.2</v>
      </c>
      <c r="X164" s="153">
        <v>0.025195115</v>
      </c>
      <c r="Y164" s="153">
        <f t="shared" si="42"/>
        <v>0.025195115</v>
      </c>
      <c r="Z164" s="153">
        <v>0</v>
      </c>
      <c r="AA164" s="154">
        <f t="shared" si="43"/>
        <v>0</v>
      </c>
      <c r="AR164" s="9" t="s">
        <v>337</v>
      </c>
      <c r="AT164" s="9" t="s">
        <v>149</v>
      </c>
      <c r="AU164" s="9" t="s">
        <v>90</v>
      </c>
      <c r="AY164" s="9" t="s">
        <v>148</v>
      </c>
      <c r="BE164" s="155">
        <f t="shared" si="44"/>
        <v>0</v>
      </c>
      <c r="BF164" s="155">
        <f t="shared" si="45"/>
        <v>0</v>
      </c>
      <c r="BG164" s="155">
        <f t="shared" si="46"/>
        <v>0</v>
      </c>
      <c r="BH164" s="155">
        <f t="shared" si="47"/>
        <v>0</v>
      </c>
      <c r="BI164" s="155">
        <f t="shared" si="48"/>
        <v>0</v>
      </c>
      <c r="BJ164" s="9" t="s">
        <v>83</v>
      </c>
      <c r="BK164" s="155">
        <f t="shared" si="49"/>
        <v>0</v>
      </c>
      <c r="BL164" s="9" t="s">
        <v>337</v>
      </c>
      <c r="BM164" s="9" t="s">
        <v>2158</v>
      </c>
    </row>
    <row r="165" spans="2:65" s="23" customFormat="1" ht="39" customHeight="1">
      <c r="B165" s="146"/>
      <c r="C165" s="147" t="s">
        <v>521</v>
      </c>
      <c r="D165" s="147" t="s">
        <v>149</v>
      </c>
      <c r="E165" s="148" t="s">
        <v>2159</v>
      </c>
      <c r="F165" s="291" t="s">
        <v>2160</v>
      </c>
      <c r="G165" s="291"/>
      <c r="H165" s="291"/>
      <c r="I165" s="291"/>
      <c r="J165" s="149" t="s">
        <v>2154</v>
      </c>
      <c r="K165" s="150">
        <v>3</v>
      </c>
      <c r="L165" s="292"/>
      <c r="M165" s="292"/>
      <c r="N165" s="292">
        <f t="shared" si="40"/>
        <v>0</v>
      </c>
      <c r="O165" s="292"/>
      <c r="P165" s="292"/>
      <c r="Q165" s="292"/>
      <c r="R165" s="151"/>
      <c r="T165" s="152"/>
      <c r="U165" s="34" t="s">
        <v>40</v>
      </c>
      <c r="V165" s="153">
        <v>1.265</v>
      </c>
      <c r="W165" s="153">
        <f t="shared" si="41"/>
        <v>3.795</v>
      </c>
      <c r="X165" s="153">
        <v>0.02886182</v>
      </c>
      <c r="Y165" s="153">
        <f t="shared" si="42"/>
        <v>0.08658546</v>
      </c>
      <c r="Z165" s="153">
        <v>0</v>
      </c>
      <c r="AA165" s="154">
        <f t="shared" si="43"/>
        <v>0</v>
      </c>
      <c r="AR165" s="9" t="s">
        <v>337</v>
      </c>
      <c r="AT165" s="9" t="s">
        <v>149</v>
      </c>
      <c r="AU165" s="9" t="s">
        <v>90</v>
      </c>
      <c r="AY165" s="9" t="s">
        <v>148</v>
      </c>
      <c r="BE165" s="155">
        <f t="shared" si="44"/>
        <v>0</v>
      </c>
      <c r="BF165" s="155">
        <f t="shared" si="45"/>
        <v>0</v>
      </c>
      <c r="BG165" s="155">
        <f t="shared" si="46"/>
        <v>0</v>
      </c>
      <c r="BH165" s="155">
        <f t="shared" si="47"/>
        <v>0</v>
      </c>
      <c r="BI165" s="155">
        <f t="shared" si="48"/>
        <v>0</v>
      </c>
      <c r="BJ165" s="9" t="s">
        <v>83</v>
      </c>
      <c r="BK165" s="155">
        <f t="shared" si="49"/>
        <v>0</v>
      </c>
      <c r="BL165" s="9" t="s">
        <v>337</v>
      </c>
      <c r="BM165" s="9" t="s">
        <v>2161</v>
      </c>
    </row>
    <row r="166" spans="2:65" s="23" customFormat="1" ht="31.5" customHeight="1">
      <c r="B166" s="146"/>
      <c r="C166" s="147" t="s">
        <v>527</v>
      </c>
      <c r="D166" s="147" t="s">
        <v>149</v>
      </c>
      <c r="E166" s="148" t="s">
        <v>2162</v>
      </c>
      <c r="F166" s="291" t="s">
        <v>2163</v>
      </c>
      <c r="G166" s="291"/>
      <c r="H166" s="291"/>
      <c r="I166" s="291"/>
      <c r="J166" s="149" t="s">
        <v>2154</v>
      </c>
      <c r="K166" s="150">
        <v>2</v>
      </c>
      <c r="L166" s="292"/>
      <c r="M166" s="292"/>
      <c r="N166" s="292">
        <f t="shared" si="40"/>
        <v>0</v>
      </c>
      <c r="O166" s="292"/>
      <c r="P166" s="292"/>
      <c r="Q166" s="292"/>
      <c r="R166" s="151"/>
      <c r="T166" s="152"/>
      <c r="U166" s="34" t="s">
        <v>40</v>
      </c>
      <c r="V166" s="153">
        <v>1.265</v>
      </c>
      <c r="W166" s="153">
        <f t="shared" si="41"/>
        <v>2.53</v>
      </c>
      <c r="X166" s="153">
        <v>0.02964</v>
      </c>
      <c r="Y166" s="153">
        <f t="shared" si="42"/>
        <v>0.05928</v>
      </c>
      <c r="Z166" s="153">
        <v>0</v>
      </c>
      <c r="AA166" s="154">
        <f t="shared" si="43"/>
        <v>0</v>
      </c>
      <c r="AR166" s="9" t="s">
        <v>337</v>
      </c>
      <c r="AT166" s="9" t="s">
        <v>149</v>
      </c>
      <c r="AU166" s="9" t="s">
        <v>90</v>
      </c>
      <c r="AY166" s="9" t="s">
        <v>148</v>
      </c>
      <c r="BE166" s="155">
        <f t="shared" si="44"/>
        <v>0</v>
      </c>
      <c r="BF166" s="155">
        <f t="shared" si="45"/>
        <v>0</v>
      </c>
      <c r="BG166" s="155">
        <f t="shared" si="46"/>
        <v>0</v>
      </c>
      <c r="BH166" s="155">
        <f t="shared" si="47"/>
        <v>0</v>
      </c>
      <c r="BI166" s="155">
        <f t="shared" si="48"/>
        <v>0</v>
      </c>
      <c r="BJ166" s="9" t="s">
        <v>83</v>
      </c>
      <c r="BK166" s="155">
        <f t="shared" si="49"/>
        <v>0</v>
      </c>
      <c r="BL166" s="9" t="s">
        <v>337</v>
      </c>
      <c r="BM166" s="9" t="s">
        <v>2164</v>
      </c>
    </row>
    <row r="167" spans="2:65" s="23" customFormat="1" ht="31.5" customHeight="1">
      <c r="B167" s="146"/>
      <c r="C167" s="147" t="s">
        <v>531</v>
      </c>
      <c r="D167" s="147" t="s">
        <v>149</v>
      </c>
      <c r="E167" s="148" t="s">
        <v>2165</v>
      </c>
      <c r="F167" s="291" t="s">
        <v>2166</v>
      </c>
      <c r="G167" s="291"/>
      <c r="H167" s="291"/>
      <c r="I167" s="291"/>
      <c r="J167" s="149" t="s">
        <v>2154</v>
      </c>
      <c r="K167" s="150">
        <v>1</v>
      </c>
      <c r="L167" s="292"/>
      <c r="M167" s="292"/>
      <c r="N167" s="292">
        <f t="shared" si="40"/>
        <v>0</v>
      </c>
      <c r="O167" s="292"/>
      <c r="P167" s="292"/>
      <c r="Q167" s="292"/>
      <c r="R167" s="151"/>
      <c r="T167" s="152"/>
      <c r="U167" s="34" t="s">
        <v>40</v>
      </c>
      <c r="V167" s="153">
        <v>2.462</v>
      </c>
      <c r="W167" s="153">
        <f t="shared" si="41"/>
        <v>2.462</v>
      </c>
      <c r="X167" s="153">
        <v>0.0265</v>
      </c>
      <c r="Y167" s="153">
        <f t="shared" si="42"/>
        <v>0.0265</v>
      </c>
      <c r="Z167" s="153">
        <v>0</v>
      </c>
      <c r="AA167" s="154">
        <f t="shared" si="43"/>
        <v>0</v>
      </c>
      <c r="AR167" s="9" t="s">
        <v>337</v>
      </c>
      <c r="AT167" s="9" t="s">
        <v>149</v>
      </c>
      <c r="AU167" s="9" t="s">
        <v>90</v>
      </c>
      <c r="AY167" s="9" t="s">
        <v>148</v>
      </c>
      <c r="BE167" s="155">
        <f t="shared" si="44"/>
        <v>0</v>
      </c>
      <c r="BF167" s="155">
        <f t="shared" si="45"/>
        <v>0</v>
      </c>
      <c r="BG167" s="155">
        <f t="shared" si="46"/>
        <v>0</v>
      </c>
      <c r="BH167" s="155">
        <f t="shared" si="47"/>
        <v>0</v>
      </c>
      <c r="BI167" s="155">
        <f t="shared" si="48"/>
        <v>0</v>
      </c>
      <c r="BJ167" s="9" t="s">
        <v>83</v>
      </c>
      <c r="BK167" s="155">
        <f t="shared" si="49"/>
        <v>0</v>
      </c>
      <c r="BL167" s="9" t="s">
        <v>337</v>
      </c>
      <c r="BM167" s="9" t="s">
        <v>2167</v>
      </c>
    </row>
    <row r="168" spans="2:65" s="23" customFormat="1" ht="31.5" customHeight="1">
      <c r="B168" s="146"/>
      <c r="C168" s="147" t="s">
        <v>535</v>
      </c>
      <c r="D168" s="147" t="s">
        <v>149</v>
      </c>
      <c r="E168" s="148" t="s">
        <v>2168</v>
      </c>
      <c r="F168" s="291" t="s">
        <v>2169</v>
      </c>
      <c r="G168" s="291"/>
      <c r="H168" s="291"/>
      <c r="I168" s="291"/>
      <c r="J168" s="149" t="s">
        <v>2154</v>
      </c>
      <c r="K168" s="150">
        <v>1</v>
      </c>
      <c r="L168" s="292"/>
      <c r="M168" s="292"/>
      <c r="N168" s="292">
        <f t="shared" si="40"/>
        <v>0</v>
      </c>
      <c r="O168" s="292"/>
      <c r="P168" s="292"/>
      <c r="Q168" s="292"/>
      <c r="R168" s="151"/>
      <c r="T168" s="152"/>
      <c r="U168" s="34" t="s">
        <v>40</v>
      </c>
      <c r="V168" s="153">
        <v>2.53</v>
      </c>
      <c r="W168" s="153">
        <f t="shared" si="41"/>
        <v>2.53</v>
      </c>
      <c r="X168" s="153">
        <v>0.05725000000000001</v>
      </c>
      <c r="Y168" s="153">
        <f t="shared" si="42"/>
        <v>0.05725000000000001</v>
      </c>
      <c r="Z168" s="153">
        <v>0</v>
      </c>
      <c r="AA168" s="154">
        <f t="shared" si="43"/>
        <v>0</v>
      </c>
      <c r="AR168" s="9" t="s">
        <v>337</v>
      </c>
      <c r="AT168" s="9" t="s">
        <v>149</v>
      </c>
      <c r="AU168" s="9" t="s">
        <v>90</v>
      </c>
      <c r="AY168" s="9" t="s">
        <v>148</v>
      </c>
      <c r="BE168" s="155">
        <f t="shared" si="44"/>
        <v>0</v>
      </c>
      <c r="BF168" s="155">
        <f t="shared" si="45"/>
        <v>0</v>
      </c>
      <c r="BG168" s="155">
        <f t="shared" si="46"/>
        <v>0</v>
      </c>
      <c r="BH168" s="155">
        <f t="shared" si="47"/>
        <v>0</v>
      </c>
      <c r="BI168" s="155">
        <f t="shared" si="48"/>
        <v>0</v>
      </c>
      <c r="BJ168" s="9" t="s">
        <v>83</v>
      </c>
      <c r="BK168" s="155">
        <f t="shared" si="49"/>
        <v>0</v>
      </c>
      <c r="BL168" s="9" t="s">
        <v>337</v>
      </c>
      <c r="BM168" s="9" t="s">
        <v>2170</v>
      </c>
    </row>
    <row r="169" spans="2:65" s="23" customFormat="1" ht="36" customHeight="1">
      <c r="B169" s="146"/>
      <c r="C169" s="147" t="s">
        <v>541</v>
      </c>
      <c r="D169" s="147" t="s">
        <v>149</v>
      </c>
      <c r="E169" s="148" t="s">
        <v>2171</v>
      </c>
      <c r="F169" s="291" t="s">
        <v>2172</v>
      </c>
      <c r="G169" s="291"/>
      <c r="H169" s="291"/>
      <c r="I169" s="291"/>
      <c r="J169" s="149" t="s">
        <v>2154</v>
      </c>
      <c r="K169" s="150">
        <v>4</v>
      </c>
      <c r="L169" s="292"/>
      <c r="M169" s="292"/>
      <c r="N169" s="292">
        <f t="shared" si="40"/>
        <v>0</v>
      </c>
      <c r="O169" s="292"/>
      <c r="P169" s="292"/>
      <c r="Q169" s="292"/>
      <c r="R169" s="151"/>
      <c r="T169" s="152"/>
      <c r="U169" s="34" t="s">
        <v>40</v>
      </c>
      <c r="V169" s="153">
        <v>0.2</v>
      </c>
      <c r="W169" s="153">
        <f t="shared" si="41"/>
        <v>0.8</v>
      </c>
      <c r="X169" s="153">
        <v>0.0018000000000000002</v>
      </c>
      <c r="Y169" s="153">
        <f t="shared" si="42"/>
        <v>0.007200000000000001</v>
      </c>
      <c r="Z169" s="153">
        <v>0</v>
      </c>
      <c r="AA169" s="154">
        <f t="shared" si="43"/>
        <v>0</v>
      </c>
      <c r="AR169" s="9" t="s">
        <v>337</v>
      </c>
      <c r="AT169" s="9" t="s">
        <v>149</v>
      </c>
      <c r="AU169" s="9" t="s">
        <v>90</v>
      </c>
      <c r="AY169" s="9" t="s">
        <v>148</v>
      </c>
      <c r="BE169" s="155">
        <f t="shared" si="44"/>
        <v>0</v>
      </c>
      <c r="BF169" s="155">
        <f t="shared" si="45"/>
        <v>0</v>
      </c>
      <c r="BG169" s="155">
        <f t="shared" si="46"/>
        <v>0</v>
      </c>
      <c r="BH169" s="155">
        <f t="shared" si="47"/>
        <v>0</v>
      </c>
      <c r="BI169" s="155">
        <f t="shared" si="48"/>
        <v>0</v>
      </c>
      <c r="BJ169" s="9" t="s">
        <v>83</v>
      </c>
      <c r="BK169" s="155">
        <f t="shared" si="49"/>
        <v>0</v>
      </c>
      <c r="BL169" s="9" t="s">
        <v>337</v>
      </c>
      <c r="BM169" s="9" t="s">
        <v>2173</v>
      </c>
    </row>
    <row r="170" spans="2:65" s="23" customFormat="1" ht="31.5" customHeight="1">
      <c r="B170" s="146"/>
      <c r="C170" s="147" t="s">
        <v>597</v>
      </c>
      <c r="D170" s="147" t="s">
        <v>149</v>
      </c>
      <c r="E170" s="148" t="s">
        <v>2174</v>
      </c>
      <c r="F170" s="291" t="s">
        <v>2175</v>
      </c>
      <c r="G170" s="291"/>
      <c r="H170" s="291"/>
      <c r="I170" s="291"/>
      <c r="J170" s="149" t="s">
        <v>2154</v>
      </c>
      <c r="K170" s="150">
        <v>6</v>
      </c>
      <c r="L170" s="292"/>
      <c r="M170" s="292"/>
      <c r="N170" s="292">
        <f t="shared" si="40"/>
        <v>0</v>
      </c>
      <c r="O170" s="292"/>
      <c r="P170" s="292"/>
      <c r="Q170" s="292"/>
      <c r="R170" s="151"/>
      <c r="T170" s="152"/>
      <c r="U170" s="34" t="s">
        <v>40</v>
      </c>
      <c r="V170" s="153">
        <v>0.2</v>
      </c>
      <c r="W170" s="153">
        <f t="shared" si="41"/>
        <v>1.2000000000000002</v>
      </c>
      <c r="X170" s="153">
        <v>0.0018000000000000002</v>
      </c>
      <c r="Y170" s="153">
        <f t="shared" si="42"/>
        <v>0.0108</v>
      </c>
      <c r="Z170" s="153">
        <v>0</v>
      </c>
      <c r="AA170" s="154">
        <f t="shared" si="43"/>
        <v>0</v>
      </c>
      <c r="AR170" s="9" t="s">
        <v>337</v>
      </c>
      <c r="AT170" s="9" t="s">
        <v>149</v>
      </c>
      <c r="AU170" s="9" t="s">
        <v>90</v>
      </c>
      <c r="AY170" s="9" t="s">
        <v>148</v>
      </c>
      <c r="BE170" s="155">
        <f t="shared" si="44"/>
        <v>0</v>
      </c>
      <c r="BF170" s="155">
        <f t="shared" si="45"/>
        <v>0</v>
      </c>
      <c r="BG170" s="155">
        <f t="shared" si="46"/>
        <v>0</v>
      </c>
      <c r="BH170" s="155">
        <f t="shared" si="47"/>
        <v>0</v>
      </c>
      <c r="BI170" s="155">
        <f t="shared" si="48"/>
        <v>0</v>
      </c>
      <c r="BJ170" s="9" t="s">
        <v>83</v>
      </c>
      <c r="BK170" s="155">
        <f t="shared" si="49"/>
        <v>0</v>
      </c>
      <c r="BL170" s="9" t="s">
        <v>337</v>
      </c>
      <c r="BM170" s="9" t="s">
        <v>2176</v>
      </c>
    </row>
    <row r="171" spans="2:65" s="23" customFormat="1" ht="31.5" customHeight="1">
      <c r="B171" s="146"/>
      <c r="C171" s="147" t="s">
        <v>623</v>
      </c>
      <c r="D171" s="147" t="s">
        <v>149</v>
      </c>
      <c r="E171" s="148" t="s">
        <v>2177</v>
      </c>
      <c r="F171" s="291" t="s">
        <v>2178</v>
      </c>
      <c r="G171" s="291"/>
      <c r="H171" s="291"/>
      <c r="I171" s="291"/>
      <c r="J171" s="149" t="s">
        <v>2154</v>
      </c>
      <c r="K171" s="150">
        <v>1</v>
      </c>
      <c r="L171" s="292"/>
      <c r="M171" s="292"/>
      <c r="N171" s="292">
        <f t="shared" si="40"/>
        <v>0</v>
      </c>
      <c r="O171" s="292"/>
      <c r="P171" s="292"/>
      <c r="Q171" s="292"/>
      <c r="R171" s="151"/>
      <c r="T171" s="152"/>
      <c r="U171" s="34" t="s">
        <v>40</v>
      </c>
      <c r="V171" s="153">
        <v>0.4</v>
      </c>
      <c r="W171" s="153">
        <f t="shared" si="41"/>
        <v>0.4</v>
      </c>
      <c r="X171" s="153">
        <v>0.0019601</v>
      </c>
      <c r="Y171" s="153">
        <f t="shared" si="42"/>
        <v>0.0019601</v>
      </c>
      <c r="Z171" s="153">
        <v>0</v>
      </c>
      <c r="AA171" s="154">
        <f t="shared" si="43"/>
        <v>0</v>
      </c>
      <c r="AR171" s="9" t="s">
        <v>337</v>
      </c>
      <c r="AT171" s="9" t="s">
        <v>149</v>
      </c>
      <c r="AU171" s="9" t="s">
        <v>90</v>
      </c>
      <c r="AY171" s="9" t="s">
        <v>148</v>
      </c>
      <c r="BE171" s="155">
        <f t="shared" si="44"/>
        <v>0</v>
      </c>
      <c r="BF171" s="155">
        <f t="shared" si="45"/>
        <v>0</v>
      </c>
      <c r="BG171" s="155">
        <f t="shared" si="46"/>
        <v>0</v>
      </c>
      <c r="BH171" s="155">
        <f t="shared" si="47"/>
        <v>0</v>
      </c>
      <c r="BI171" s="155">
        <f t="shared" si="48"/>
        <v>0</v>
      </c>
      <c r="BJ171" s="9" t="s">
        <v>83</v>
      </c>
      <c r="BK171" s="155">
        <f t="shared" si="49"/>
        <v>0</v>
      </c>
      <c r="BL171" s="9" t="s">
        <v>337</v>
      </c>
      <c r="BM171" s="9" t="s">
        <v>2179</v>
      </c>
    </row>
    <row r="172" spans="2:65" s="23" customFormat="1" ht="27.75" customHeight="1">
      <c r="B172" s="146"/>
      <c r="C172" s="147" t="s">
        <v>630</v>
      </c>
      <c r="D172" s="147" t="s">
        <v>149</v>
      </c>
      <c r="E172" s="148" t="s">
        <v>2180</v>
      </c>
      <c r="F172" s="291" t="s">
        <v>2181</v>
      </c>
      <c r="G172" s="291"/>
      <c r="H172" s="291"/>
      <c r="I172" s="291"/>
      <c r="J172" s="149" t="s">
        <v>2154</v>
      </c>
      <c r="K172" s="150">
        <v>4</v>
      </c>
      <c r="L172" s="292"/>
      <c r="M172" s="292"/>
      <c r="N172" s="292">
        <f t="shared" si="40"/>
        <v>0</v>
      </c>
      <c r="O172" s="292"/>
      <c r="P172" s="292"/>
      <c r="Q172" s="292"/>
      <c r="R172" s="151"/>
      <c r="T172" s="152"/>
      <c r="U172" s="34" t="s">
        <v>40</v>
      </c>
      <c r="V172" s="153">
        <v>0.2</v>
      </c>
      <c r="W172" s="153">
        <f t="shared" si="41"/>
        <v>0.8</v>
      </c>
      <c r="X172" s="153">
        <v>0.0018401</v>
      </c>
      <c r="Y172" s="153">
        <f t="shared" si="42"/>
        <v>0.0073604</v>
      </c>
      <c r="Z172" s="153">
        <v>0</v>
      </c>
      <c r="AA172" s="154">
        <f t="shared" si="43"/>
        <v>0</v>
      </c>
      <c r="AR172" s="9" t="s">
        <v>337</v>
      </c>
      <c r="AT172" s="9" t="s">
        <v>149</v>
      </c>
      <c r="AU172" s="9" t="s">
        <v>90</v>
      </c>
      <c r="AY172" s="9" t="s">
        <v>148</v>
      </c>
      <c r="BE172" s="155">
        <f t="shared" si="44"/>
        <v>0</v>
      </c>
      <c r="BF172" s="155">
        <f t="shared" si="45"/>
        <v>0</v>
      </c>
      <c r="BG172" s="155">
        <f t="shared" si="46"/>
        <v>0</v>
      </c>
      <c r="BH172" s="155">
        <f t="shared" si="47"/>
        <v>0</v>
      </c>
      <c r="BI172" s="155">
        <f t="shared" si="48"/>
        <v>0</v>
      </c>
      <c r="BJ172" s="9" t="s">
        <v>83</v>
      </c>
      <c r="BK172" s="155">
        <f t="shared" si="49"/>
        <v>0</v>
      </c>
      <c r="BL172" s="9" t="s">
        <v>337</v>
      </c>
      <c r="BM172" s="9" t="s">
        <v>2182</v>
      </c>
    </row>
    <row r="173" spans="2:65" s="23" customFormat="1" ht="31.5" customHeight="1">
      <c r="B173" s="146"/>
      <c r="C173" s="147" t="s">
        <v>637</v>
      </c>
      <c r="D173" s="147" t="s">
        <v>149</v>
      </c>
      <c r="E173" s="148" t="s">
        <v>2183</v>
      </c>
      <c r="F173" s="291" t="s">
        <v>2184</v>
      </c>
      <c r="G173" s="291"/>
      <c r="H173" s="291"/>
      <c r="I173" s="291"/>
      <c r="J173" s="149" t="s">
        <v>946</v>
      </c>
      <c r="K173" s="150">
        <v>3</v>
      </c>
      <c r="L173" s="292"/>
      <c r="M173" s="292"/>
      <c r="N173" s="292">
        <f t="shared" si="40"/>
        <v>0</v>
      </c>
      <c r="O173" s="292"/>
      <c r="P173" s="292"/>
      <c r="Q173" s="292"/>
      <c r="R173" s="151"/>
      <c r="T173" s="152"/>
      <c r="U173" s="34" t="s">
        <v>40</v>
      </c>
      <c r="V173" s="153">
        <v>0</v>
      </c>
      <c r="W173" s="153">
        <f t="shared" si="41"/>
        <v>0</v>
      </c>
      <c r="X173" s="153">
        <v>0</v>
      </c>
      <c r="Y173" s="153">
        <f t="shared" si="42"/>
        <v>0</v>
      </c>
      <c r="Z173" s="153">
        <v>0</v>
      </c>
      <c r="AA173" s="154">
        <f t="shared" si="43"/>
        <v>0</v>
      </c>
      <c r="AR173" s="9" t="s">
        <v>337</v>
      </c>
      <c r="AT173" s="9" t="s">
        <v>149</v>
      </c>
      <c r="AU173" s="9" t="s">
        <v>90</v>
      </c>
      <c r="AY173" s="9" t="s">
        <v>148</v>
      </c>
      <c r="BE173" s="155">
        <f t="shared" si="44"/>
        <v>0</v>
      </c>
      <c r="BF173" s="155">
        <f t="shared" si="45"/>
        <v>0</v>
      </c>
      <c r="BG173" s="155">
        <f t="shared" si="46"/>
        <v>0</v>
      </c>
      <c r="BH173" s="155">
        <f t="shared" si="47"/>
        <v>0</v>
      </c>
      <c r="BI173" s="155">
        <f t="shared" si="48"/>
        <v>0</v>
      </c>
      <c r="BJ173" s="9" t="s">
        <v>83</v>
      </c>
      <c r="BK173" s="155">
        <f t="shared" si="49"/>
        <v>0</v>
      </c>
      <c r="BL173" s="9" t="s">
        <v>337</v>
      </c>
      <c r="BM173" s="9" t="s">
        <v>2185</v>
      </c>
    </row>
    <row r="174" spans="2:65" s="23" customFormat="1" ht="31.5" customHeight="1">
      <c r="B174" s="146"/>
      <c r="C174" s="147" t="s">
        <v>641</v>
      </c>
      <c r="D174" s="147" t="s">
        <v>149</v>
      </c>
      <c r="E174" s="148" t="s">
        <v>2186</v>
      </c>
      <c r="F174" s="291" t="s">
        <v>2187</v>
      </c>
      <c r="G174" s="291"/>
      <c r="H174" s="291"/>
      <c r="I174" s="291"/>
      <c r="J174" s="149" t="s">
        <v>1024</v>
      </c>
      <c r="K174" s="150">
        <v>1732.345</v>
      </c>
      <c r="L174" s="292"/>
      <c r="M174" s="292"/>
      <c r="N174" s="292">
        <f t="shared" si="40"/>
        <v>0</v>
      </c>
      <c r="O174" s="292"/>
      <c r="P174" s="292"/>
      <c r="Q174" s="292"/>
      <c r="R174" s="151"/>
      <c r="T174" s="152"/>
      <c r="U174" s="34" t="s">
        <v>40</v>
      </c>
      <c r="V174" s="153">
        <v>0</v>
      </c>
      <c r="W174" s="153">
        <f t="shared" si="41"/>
        <v>0</v>
      </c>
      <c r="X174" s="153">
        <v>0</v>
      </c>
      <c r="Y174" s="153">
        <f t="shared" si="42"/>
        <v>0</v>
      </c>
      <c r="Z174" s="153">
        <v>0</v>
      </c>
      <c r="AA174" s="154">
        <f t="shared" si="43"/>
        <v>0</v>
      </c>
      <c r="AR174" s="9" t="s">
        <v>337</v>
      </c>
      <c r="AT174" s="9" t="s">
        <v>149</v>
      </c>
      <c r="AU174" s="9" t="s">
        <v>90</v>
      </c>
      <c r="AY174" s="9" t="s">
        <v>148</v>
      </c>
      <c r="BE174" s="155">
        <f t="shared" si="44"/>
        <v>0</v>
      </c>
      <c r="BF174" s="155">
        <f t="shared" si="45"/>
        <v>0</v>
      </c>
      <c r="BG174" s="155">
        <f t="shared" si="46"/>
        <v>0</v>
      </c>
      <c r="BH174" s="155">
        <f t="shared" si="47"/>
        <v>0</v>
      </c>
      <c r="BI174" s="155">
        <f t="shared" si="48"/>
        <v>0</v>
      </c>
      <c r="BJ174" s="9" t="s">
        <v>83</v>
      </c>
      <c r="BK174" s="155">
        <f t="shared" si="49"/>
        <v>0</v>
      </c>
      <c r="BL174" s="9" t="s">
        <v>337</v>
      </c>
      <c r="BM174" s="9" t="s">
        <v>2188</v>
      </c>
    </row>
    <row r="175" spans="2:63" s="134" customFormat="1" ht="29.25" customHeight="1">
      <c r="B175" s="135"/>
      <c r="C175" s="136"/>
      <c r="D175" s="145" t="s">
        <v>2041</v>
      </c>
      <c r="E175" s="145"/>
      <c r="F175" s="145"/>
      <c r="G175" s="145"/>
      <c r="H175" s="145"/>
      <c r="I175" s="145"/>
      <c r="J175" s="145"/>
      <c r="K175" s="145"/>
      <c r="L175" s="145"/>
      <c r="M175" s="145"/>
      <c r="N175" s="301">
        <f>BK175</f>
        <v>0</v>
      </c>
      <c r="O175" s="301"/>
      <c r="P175" s="301"/>
      <c r="Q175" s="301"/>
      <c r="R175" s="138"/>
      <c r="T175" s="139"/>
      <c r="U175" s="136"/>
      <c r="V175" s="136"/>
      <c r="W175" s="140">
        <f>SUM(W176:W178)</f>
        <v>12.5</v>
      </c>
      <c r="X175" s="136"/>
      <c r="Y175" s="140">
        <f>SUM(Y176:Y178)</f>
        <v>0.0838</v>
      </c>
      <c r="Z175" s="136"/>
      <c r="AA175" s="141">
        <f>SUM(AA176:AA178)</f>
        <v>0</v>
      </c>
      <c r="AR175" s="142" t="s">
        <v>90</v>
      </c>
      <c r="AT175" s="143" t="s">
        <v>74</v>
      </c>
      <c r="AU175" s="143" t="s">
        <v>83</v>
      </c>
      <c r="AY175" s="142" t="s">
        <v>148</v>
      </c>
      <c r="BK175" s="144">
        <f>SUM(BK176:BK178)</f>
        <v>0</v>
      </c>
    </row>
    <row r="176" spans="2:65" s="23" customFormat="1" ht="44.25" customHeight="1">
      <c r="B176" s="146"/>
      <c r="C176" s="147" t="s">
        <v>659</v>
      </c>
      <c r="D176" s="147" t="s">
        <v>149</v>
      </c>
      <c r="E176" s="148" t="s">
        <v>2189</v>
      </c>
      <c r="F176" s="291" t="s">
        <v>2190</v>
      </c>
      <c r="G176" s="291"/>
      <c r="H176" s="291"/>
      <c r="I176" s="291"/>
      <c r="J176" s="149" t="s">
        <v>2154</v>
      </c>
      <c r="K176" s="150">
        <v>1</v>
      </c>
      <c r="L176" s="292"/>
      <c r="M176" s="292"/>
      <c r="N176" s="292">
        <f>ROUND(L176*K176,2)</f>
        <v>0</v>
      </c>
      <c r="O176" s="292"/>
      <c r="P176" s="292"/>
      <c r="Q176" s="292"/>
      <c r="R176" s="151"/>
      <c r="T176" s="152"/>
      <c r="U176" s="34" t="s">
        <v>40</v>
      </c>
      <c r="V176" s="153">
        <v>2.5</v>
      </c>
      <c r="W176" s="153">
        <f>V176*K176</f>
        <v>2.5</v>
      </c>
      <c r="X176" s="153">
        <v>0.0092</v>
      </c>
      <c r="Y176" s="153">
        <f>X176*K176</f>
        <v>0.0092</v>
      </c>
      <c r="Z176" s="153">
        <v>0</v>
      </c>
      <c r="AA176" s="154">
        <f>Z176*K176</f>
        <v>0</v>
      </c>
      <c r="AR176" s="9" t="s">
        <v>337</v>
      </c>
      <c r="AT176" s="9" t="s">
        <v>149</v>
      </c>
      <c r="AU176" s="9" t="s">
        <v>90</v>
      </c>
      <c r="AY176" s="9" t="s">
        <v>148</v>
      </c>
      <c r="BE176" s="155">
        <f>IF(U176="základní",N176,0)</f>
        <v>0</v>
      </c>
      <c r="BF176" s="155">
        <f>IF(U176="snížená",N176,0)</f>
        <v>0</v>
      </c>
      <c r="BG176" s="155">
        <f>IF(U176="zákl. přenesená",N176,0)</f>
        <v>0</v>
      </c>
      <c r="BH176" s="155">
        <f>IF(U176="sníž. přenesená",N176,0)</f>
        <v>0</v>
      </c>
      <c r="BI176" s="155">
        <f>IF(U176="nulová",N176,0)</f>
        <v>0</v>
      </c>
      <c r="BJ176" s="9" t="s">
        <v>83</v>
      </c>
      <c r="BK176" s="155">
        <f>ROUND(L176*K176,2)</f>
        <v>0</v>
      </c>
      <c r="BL176" s="9" t="s">
        <v>337</v>
      </c>
      <c r="BM176" s="9" t="s">
        <v>2191</v>
      </c>
    </row>
    <row r="177" spans="2:65" s="23" customFormat="1" ht="44.25" customHeight="1">
      <c r="B177" s="146"/>
      <c r="C177" s="147" t="s">
        <v>664</v>
      </c>
      <c r="D177" s="147" t="s">
        <v>149</v>
      </c>
      <c r="E177" s="148" t="s">
        <v>2192</v>
      </c>
      <c r="F177" s="291" t="s">
        <v>2193</v>
      </c>
      <c r="G177" s="291"/>
      <c r="H177" s="291"/>
      <c r="I177" s="291"/>
      <c r="J177" s="149" t="s">
        <v>2154</v>
      </c>
      <c r="K177" s="150">
        <v>4</v>
      </c>
      <c r="L177" s="292"/>
      <c r="M177" s="292"/>
      <c r="N177" s="292">
        <f>ROUND(L177*K177,2)</f>
        <v>0</v>
      </c>
      <c r="O177" s="292"/>
      <c r="P177" s="292"/>
      <c r="Q177" s="292"/>
      <c r="R177" s="151"/>
      <c r="T177" s="152"/>
      <c r="U177" s="34" t="s">
        <v>40</v>
      </c>
      <c r="V177" s="153">
        <v>2.5</v>
      </c>
      <c r="W177" s="153">
        <f>V177*K177</f>
        <v>10</v>
      </c>
      <c r="X177" s="153">
        <v>0.01865</v>
      </c>
      <c r="Y177" s="153">
        <f>X177*K177</f>
        <v>0.0746</v>
      </c>
      <c r="Z177" s="153">
        <v>0</v>
      </c>
      <c r="AA177" s="154">
        <f>Z177*K177</f>
        <v>0</v>
      </c>
      <c r="AR177" s="9" t="s">
        <v>337</v>
      </c>
      <c r="AT177" s="9" t="s">
        <v>149</v>
      </c>
      <c r="AU177" s="9" t="s">
        <v>90</v>
      </c>
      <c r="AY177" s="9" t="s">
        <v>148</v>
      </c>
      <c r="BE177" s="155">
        <f>IF(U177="základní",N177,0)</f>
        <v>0</v>
      </c>
      <c r="BF177" s="155">
        <f>IF(U177="snížená",N177,0)</f>
        <v>0</v>
      </c>
      <c r="BG177" s="155">
        <f>IF(U177="zákl. přenesená",N177,0)</f>
        <v>0</v>
      </c>
      <c r="BH177" s="155">
        <f>IF(U177="sníž. přenesená",N177,0)</f>
        <v>0</v>
      </c>
      <c r="BI177" s="155">
        <f>IF(U177="nulová",N177,0)</f>
        <v>0</v>
      </c>
      <c r="BJ177" s="9" t="s">
        <v>83</v>
      </c>
      <c r="BK177" s="155">
        <f>ROUND(L177*K177,2)</f>
        <v>0</v>
      </c>
      <c r="BL177" s="9" t="s">
        <v>337</v>
      </c>
      <c r="BM177" s="9" t="s">
        <v>2194</v>
      </c>
    </row>
    <row r="178" spans="2:65" s="23" customFormat="1" ht="31.5" customHeight="1">
      <c r="B178" s="146"/>
      <c r="C178" s="147" t="s">
        <v>681</v>
      </c>
      <c r="D178" s="147" t="s">
        <v>149</v>
      </c>
      <c r="E178" s="148" t="s">
        <v>2195</v>
      </c>
      <c r="F178" s="291" t="s">
        <v>2196</v>
      </c>
      <c r="G178" s="291"/>
      <c r="H178" s="291"/>
      <c r="I178" s="291"/>
      <c r="J178" s="149" t="s">
        <v>1024</v>
      </c>
      <c r="K178" s="150">
        <v>473.633</v>
      </c>
      <c r="L178" s="292"/>
      <c r="M178" s="292"/>
      <c r="N178" s="292">
        <f>ROUND(L178*K178,2)</f>
        <v>0</v>
      </c>
      <c r="O178" s="292"/>
      <c r="P178" s="292"/>
      <c r="Q178" s="292"/>
      <c r="R178" s="151"/>
      <c r="T178" s="152"/>
      <c r="U178" s="34" t="s">
        <v>40</v>
      </c>
      <c r="V178" s="153">
        <v>0</v>
      </c>
      <c r="W178" s="153">
        <f>V178*K178</f>
        <v>0</v>
      </c>
      <c r="X178" s="153">
        <v>0</v>
      </c>
      <c r="Y178" s="153">
        <f>X178*K178</f>
        <v>0</v>
      </c>
      <c r="Z178" s="153">
        <v>0</v>
      </c>
      <c r="AA178" s="154">
        <f>Z178*K178</f>
        <v>0</v>
      </c>
      <c r="AR178" s="9" t="s">
        <v>337</v>
      </c>
      <c r="AT178" s="9" t="s">
        <v>149</v>
      </c>
      <c r="AU178" s="9" t="s">
        <v>90</v>
      </c>
      <c r="AY178" s="9" t="s">
        <v>148</v>
      </c>
      <c r="BE178" s="155">
        <f>IF(U178="základní",N178,0)</f>
        <v>0</v>
      </c>
      <c r="BF178" s="155">
        <f>IF(U178="snížená",N178,0)</f>
        <v>0</v>
      </c>
      <c r="BG178" s="155">
        <f>IF(U178="zákl. přenesená",N178,0)</f>
        <v>0</v>
      </c>
      <c r="BH178" s="155">
        <f>IF(U178="sníž. přenesená",N178,0)</f>
        <v>0</v>
      </c>
      <c r="BI178" s="155">
        <f>IF(U178="nulová",N178,0)</f>
        <v>0</v>
      </c>
      <c r="BJ178" s="9" t="s">
        <v>83</v>
      </c>
      <c r="BK178" s="155">
        <f>ROUND(L178*K178,2)</f>
        <v>0</v>
      </c>
      <c r="BL178" s="9" t="s">
        <v>337</v>
      </c>
      <c r="BM178" s="9" t="s">
        <v>2197</v>
      </c>
    </row>
    <row r="179" spans="2:63" s="134" customFormat="1" ht="36.75" customHeight="1">
      <c r="B179" s="135"/>
      <c r="C179" s="136"/>
      <c r="D179" s="137" t="s">
        <v>128</v>
      </c>
      <c r="E179" s="137"/>
      <c r="F179" s="137"/>
      <c r="G179" s="137"/>
      <c r="H179" s="137"/>
      <c r="I179" s="137"/>
      <c r="J179" s="137"/>
      <c r="K179" s="137"/>
      <c r="L179" s="137"/>
      <c r="M179" s="137"/>
      <c r="N179" s="304">
        <f>SUM(N180:R185)</f>
        <v>0</v>
      </c>
      <c r="O179" s="304"/>
      <c r="P179" s="304"/>
      <c r="Q179" s="304"/>
      <c r="R179" s="138"/>
      <c r="T179" s="139"/>
      <c r="U179" s="136"/>
      <c r="V179" s="136"/>
      <c r="W179" s="140">
        <f>W185</f>
        <v>0</v>
      </c>
      <c r="X179" s="136"/>
      <c r="Y179" s="140">
        <f>Y185</f>
        <v>0</v>
      </c>
      <c r="Z179" s="136"/>
      <c r="AA179" s="141">
        <f>AA185</f>
        <v>0</v>
      </c>
      <c r="AR179" s="142" t="s">
        <v>147</v>
      </c>
      <c r="AT179" s="143" t="s">
        <v>74</v>
      </c>
      <c r="AU179" s="143" t="s">
        <v>75</v>
      </c>
      <c r="AY179" s="142" t="s">
        <v>148</v>
      </c>
      <c r="BK179" s="144">
        <f>BK185</f>
        <v>0</v>
      </c>
    </row>
    <row r="180" spans="2:63" s="134" customFormat="1" ht="35.25" customHeight="1">
      <c r="B180" s="135"/>
      <c r="C180" s="147" t="s">
        <v>687</v>
      </c>
      <c r="D180" s="147" t="s">
        <v>149</v>
      </c>
      <c r="E180" s="148" t="s">
        <v>81</v>
      </c>
      <c r="F180" s="305" t="s">
        <v>2198</v>
      </c>
      <c r="G180" s="305"/>
      <c r="H180" s="305"/>
      <c r="I180" s="305"/>
      <c r="J180" s="149" t="s">
        <v>946</v>
      </c>
      <c r="K180" s="150">
        <v>1</v>
      </c>
      <c r="L180" s="292"/>
      <c r="M180" s="292"/>
      <c r="N180" s="292">
        <f aca="true" t="shared" si="50" ref="N180:N185">ROUND(L180*K180,2)</f>
        <v>0</v>
      </c>
      <c r="O180" s="292"/>
      <c r="P180" s="292"/>
      <c r="Q180" s="292"/>
      <c r="R180" s="138"/>
      <c r="T180" s="139"/>
      <c r="U180" s="136"/>
      <c r="V180" s="136"/>
      <c r="W180" s="140"/>
      <c r="X180" s="136"/>
      <c r="Y180" s="140"/>
      <c r="Z180" s="136"/>
      <c r="AA180" s="141"/>
      <c r="AR180" s="142"/>
      <c r="AT180" s="143"/>
      <c r="AU180" s="143"/>
      <c r="AY180" s="142"/>
      <c r="BK180" s="144"/>
    </row>
    <row r="181" spans="2:63" s="134" customFormat="1" ht="48.75" customHeight="1">
      <c r="B181" s="135"/>
      <c r="C181" s="147" t="s">
        <v>692</v>
      </c>
      <c r="D181" s="147" t="s">
        <v>149</v>
      </c>
      <c r="E181" s="148" t="s">
        <v>85</v>
      </c>
      <c r="F181" s="291" t="s">
        <v>2199</v>
      </c>
      <c r="G181" s="291"/>
      <c r="H181" s="291"/>
      <c r="I181" s="291"/>
      <c r="J181" s="149" t="s">
        <v>946</v>
      </c>
      <c r="K181" s="150">
        <v>1</v>
      </c>
      <c r="L181" s="292"/>
      <c r="M181" s="292"/>
      <c r="N181" s="292">
        <f t="shared" si="50"/>
        <v>0</v>
      </c>
      <c r="O181" s="292"/>
      <c r="P181" s="292"/>
      <c r="Q181" s="292"/>
      <c r="R181" s="138"/>
      <c r="T181" s="139"/>
      <c r="U181" s="136"/>
      <c r="V181" s="136"/>
      <c r="W181" s="140"/>
      <c r="X181" s="136"/>
      <c r="Y181" s="140"/>
      <c r="Z181" s="136"/>
      <c r="AA181" s="141"/>
      <c r="AR181" s="142"/>
      <c r="AT181" s="143"/>
      <c r="AU181" s="143"/>
      <c r="AY181" s="142"/>
      <c r="BK181" s="144"/>
    </row>
    <row r="182" spans="2:63" s="134" customFormat="1" ht="36.75" customHeight="1">
      <c r="B182" s="135"/>
      <c r="C182" s="147" t="s">
        <v>697</v>
      </c>
      <c r="D182" s="147" t="s">
        <v>149</v>
      </c>
      <c r="E182" s="148" t="s">
        <v>104</v>
      </c>
      <c r="F182" s="291" t="s">
        <v>2200</v>
      </c>
      <c r="G182" s="291"/>
      <c r="H182" s="291"/>
      <c r="I182" s="291"/>
      <c r="J182" s="149" t="s">
        <v>946</v>
      </c>
      <c r="K182" s="150">
        <v>1</v>
      </c>
      <c r="L182" s="292"/>
      <c r="M182" s="292"/>
      <c r="N182" s="292">
        <f t="shared" si="50"/>
        <v>0</v>
      </c>
      <c r="O182" s="292"/>
      <c r="P182" s="292"/>
      <c r="Q182" s="292"/>
      <c r="R182" s="138"/>
      <c r="T182" s="139"/>
      <c r="U182" s="136"/>
      <c r="V182" s="136"/>
      <c r="W182" s="140"/>
      <c r="X182" s="136"/>
      <c r="Y182" s="140"/>
      <c r="Z182" s="136"/>
      <c r="AA182" s="141"/>
      <c r="AR182" s="142"/>
      <c r="AT182" s="143"/>
      <c r="AU182" s="143"/>
      <c r="AY182" s="142"/>
      <c r="BK182" s="144"/>
    </row>
    <row r="183" spans="2:63" s="134" customFormat="1" ht="72.75" customHeight="1">
      <c r="B183" s="135"/>
      <c r="C183" s="147" t="s">
        <v>721</v>
      </c>
      <c r="D183" s="147" t="s">
        <v>149</v>
      </c>
      <c r="E183" s="148" t="s">
        <v>159</v>
      </c>
      <c r="F183" s="291" t="s">
        <v>2201</v>
      </c>
      <c r="G183" s="291"/>
      <c r="H183" s="291"/>
      <c r="I183" s="291"/>
      <c r="J183" s="149" t="s">
        <v>946</v>
      </c>
      <c r="K183" s="150">
        <v>1</v>
      </c>
      <c r="L183" s="292"/>
      <c r="M183" s="292"/>
      <c r="N183" s="292">
        <f t="shared" si="50"/>
        <v>0</v>
      </c>
      <c r="O183" s="292"/>
      <c r="P183" s="292"/>
      <c r="Q183" s="292"/>
      <c r="R183" s="138"/>
      <c r="T183" s="139"/>
      <c r="U183" s="136"/>
      <c r="V183" s="136"/>
      <c r="W183" s="140"/>
      <c r="X183" s="136"/>
      <c r="Y183" s="140"/>
      <c r="Z183" s="136"/>
      <c r="AA183" s="141"/>
      <c r="AR183" s="142"/>
      <c r="AT183" s="143"/>
      <c r="AU183" s="143"/>
      <c r="AY183" s="142"/>
      <c r="BK183" s="144"/>
    </row>
    <row r="184" spans="2:63" s="134" customFormat="1" ht="47.25" customHeight="1">
      <c r="B184" s="135"/>
      <c r="C184" s="147" t="s">
        <v>726</v>
      </c>
      <c r="D184" s="147" t="s">
        <v>149</v>
      </c>
      <c r="E184" s="148" t="s">
        <v>2033</v>
      </c>
      <c r="F184" s="291" t="s">
        <v>2202</v>
      </c>
      <c r="G184" s="291"/>
      <c r="H184" s="291"/>
      <c r="I184" s="291"/>
      <c r="J184" s="149" t="s">
        <v>946</v>
      </c>
      <c r="K184" s="150">
        <v>1</v>
      </c>
      <c r="L184" s="292"/>
      <c r="M184" s="292"/>
      <c r="N184" s="292">
        <f t="shared" si="50"/>
        <v>0</v>
      </c>
      <c r="O184" s="292"/>
      <c r="P184" s="292"/>
      <c r="Q184" s="292"/>
      <c r="R184" s="138"/>
      <c r="T184" s="139"/>
      <c r="U184" s="136"/>
      <c r="V184" s="136"/>
      <c r="W184" s="140"/>
      <c r="X184" s="136"/>
      <c r="Y184" s="140"/>
      <c r="Z184" s="136"/>
      <c r="AA184" s="141"/>
      <c r="AR184" s="142"/>
      <c r="AT184" s="143"/>
      <c r="AU184" s="143"/>
      <c r="AY184" s="142"/>
      <c r="BK184" s="144"/>
    </row>
    <row r="185" spans="2:65" s="23" customFormat="1" ht="31.5" customHeight="1">
      <c r="B185" s="146"/>
      <c r="C185" s="147" t="s">
        <v>730</v>
      </c>
      <c r="D185" s="147" t="s">
        <v>149</v>
      </c>
      <c r="E185" s="148" t="s">
        <v>2203</v>
      </c>
      <c r="F185" s="291" t="s">
        <v>2204</v>
      </c>
      <c r="G185" s="291"/>
      <c r="H185" s="291"/>
      <c r="I185" s="291"/>
      <c r="J185" s="149" t="s">
        <v>946</v>
      </c>
      <c r="K185" s="150">
        <v>1</v>
      </c>
      <c r="L185" s="292"/>
      <c r="M185" s="292"/>
      <c r="N185" s="292">
        <f t="shared" si="50"/>
        <v>0</v>
      </c>
      <c r="O185" s="292"/>
      <c r="P185" s="292"/>
      <c r="Q185" s="292"/>
      <c r="R185" s="151"/>
      <c r="T185" s="152"/>
      <c r="U185" s="199" t="s">
        <v>40</v>
      </c>
      <c r="V185" s="200">
        <v>0</v>
      </c>
      <c r="W185" s="200">
        <f>V185*K185</f>
        <v>0</v>
      </c>
      <c r="X185" s="200">
        <v>0</v>
      </c>
      <c r="Y185" s="200">
        <f>X185*K185</f>
        <v>0</v>
      </c>
      <c r="Z185" s="200">
        <v>0</v>
      </c>
      <c r="AA185" s="201">
        <f>Z185*K185</f>
        <v>0</v>
      </c>
      <c r="AR185" s="9" t="s">
        <v>152</v>
      </c>
      <c r="AT185" s="9" t="s">
        <v>149</v>
      </c>
      <c r="AU185" s="9" t="s">
        <v>83</v>
      </c>
      <c r="AY185" s="9" t="s">
        <v>148</v>
      </c>
      <c r="BE185" s="155">
        <f>IF(U185="základní",N185,0)</f>
        <v>0</v>
      </c>
      <c r="BF185" s="155">
        <f>IF(U185="snížená",N185,0)</f>
        <v>0</v>
      </c>
      <c r="BG185" s="155">
        <f>IF(U185="zákl. přenesená",N185,0)</f>
        <v>0</v>
      </c>
      <c r="BH185" s="155">
        <f>IF(U185="sníž. přenesená",N185,0)</f>
        <v>0</v>
      </c>
      <c r="BI185" s="155">
        <f>IF(U185="nulová",N185,0)</f>
        <v>0</v>
      </c>
      <c r="BJ185" s="9" t="s">
        <v>83</v>
      </c>
      <c r="BK185" s="155">
        <f>ROUND(L185*K185,2)</f>
        <v>0</v>
      </c>
      <c r="BL185" s="9" t="s">
        <v>152</v>
      </c>
      <c r="BM185" s="9" t="s">
        <v>2205</v>
      </c>
    </row>
    <row r="186" spans="2:18" s="23" customFormat="1" ht="6.75" customHeight="1"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1"/>
    </row>
  </sheetData>
  <sheetProtection selectLockedCells="1" selectUnlockedCells="1"/>
  <mergeCells count="242"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N179:Q179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N175:Q175"/>
    <mergeCell ref="F176:I176"/>
    <mergeCell ref="L176:M176"/>
    <mergeCell ref="N176:Q176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N161:Q161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3:I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8:I128"/>
    <mergeCell ref="F129:I129"/>
    <mergeCell ref="L129:M129"/>
    <mergeCell ref="N129:Q129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N118:Q118"/>
    <mergeCell ref="N119:Q119"/>
    <mergeCell ref="N120:Q120"/>
    <mergeCell ref="F121:I121"/>
    <mergeCell ref="L121:M121"/>
    <mergeCell ref="N121:Q121"/>
    <mergeCell ref="M112:P112"/>
    <mergeCell ref="M114:Q114"/>
    <mergeCell ref="M115:Q115"/>
    <mergeCell ref="F117:I117"/>
    <mergeCell ref="L117:M117"/>
    <mergeCell ref="N117:Q117"/>
    <mergeCell ref="N98:Q98"/>
    <mergeCell ref="L100:Q100"/>
    <mergeCell ref="C106:Q106"/>
    <mergeCell ref="F108:P108"/>
    <mergeCell ref="F109:P109"/>
    <mergeCell ref="F110:P110"/>
    <mergeCell ref="N91:Q91"/>
    <mergeCell ref="N92:Q92"/>
    <mergeCell ref="N93:Q93"/>
    <mergeCell ref="N94:Q94"/>
    <mergeCell ref="N95:Q95"/>
    <mergeCell ref="N96:Q96"/>
    <mergeCell ref="M84:Q84"/>
    <mergeCell ref="M85:Q85"/>
    <mergeCell ref="C87:G87"/>
    <mergeCell ref="N87:Q87"/>
    <mergeCell ref="N89:Q89"/>
    <mergeCell ref="N90:Q90"/>
    <mergeCell ref="L39:P39"/>
    <mergeCell ref="C76:Q76"/>
    <mergeCell ref="F78:P78"/>
    <mergeCell ref="F79:P79"/>
    <mergeCell ref="F80:P80"/>
    <mergeCell ref="M82:P82"/>
    <mergeCell ref="H35:J35"/>
    <mergeCell ref="M35:P35"/>
    <mergeCell ref="H36:J36"/>
    <mergeCell ref="M36:P36"/>
    <mergeCell ref="H37:J37"/>
    <mergeCell ref="M37:P37"/>
    <mergeCell ref="M29:P29"/>
    <mergeCell ref="M31:P31"/>
    <mergeCell ref="H33:J33"/>
    <mergeCell ref="M33:P33"/>
    <mergeCell ref="H34:J34"/>
    <mergeCell ref="M34:P34"/>
    <mergeCell ref="O18:P18"/>
    <mergeCell ref="O19:P19"/>
    <mergeCell ref="O21:P21"/>
    <mergeCell ref="O22:P22"/>
    <mergeCell ref="E25:L25"/>
    <mergeCell ref="M28:P28"/>
    <mergeCell ref="F8:P8"/>
    <mergeCell ref="O10:P10"/>
    <mergeCell ref="O12:P12"/>
    <mergeCell ref="O13:P13"/>
    <mergeCell ref="O15:P15"/>
    <mergeCell ref="O16:P16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7" display="2) Rekapitulace rozpočtu"/>
    <hyperlink ref="L1" location="C117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5"/>
  <sheetViews>
    <sheetView showGridLines="0" zoomScalePageLayoutView="0" workbookViewId="0" topLeftCell="A1">
      <pane ySplit="1" topLeftCell="A158" activePane="bottomLeft" state="frozen"/>
      <selection pane="topLeft" activeCell="A1" sqref="A1"/>
      <selection pane="bottomLeft" activeCell="A144" sqref="A144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111</v>
      </c>
      <c r="G1" s="5"/>
      <c r="H1" s="276" t="s">
        <v>112</v>
      </c>
      <c r="I1" s="276"/>
      <c r="J1" s="276"/>
      <c r="K1" s="276"/>
      <c r="L1" s="5" t="s">
        <v>113</v>
      </c>
      <c r="M1" s="3"/>
      <c r="N1" s="3"/>
      <c r="O1" s="4" t="s">
        <v>114</v>
      </c>
      <c r="P1" s="3"/>
      <c r="Q1" s="3"/>
      <c r="R1" s="3"/>
      <c r="S1" s="5" t="s">
        <v>115</v>
      </c>
      <c r="T1" s="5"/>
      <c r="U1" s="107"/>
      <c r="V1" s="10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51" t="s">
        <v>7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9" t="s">
        <v>97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90</v>
      </c>
    </row>
    <row r="4" spans="2:46" ht="36.75" customHeight="1">
      <c r="B4" s="13"/>
      <c r="C4" s="252" t="s">
        <v>116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14"/>
      <c r="T4" s="15" t="s">
        <v>12</v>
      </c>
      <c r="AT4" s="9" t="s">
        <v>5</v>
      </c>
    </row>
    <row r="5" spans="2:18" ht="6.75" customHeight="1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2:18" ht="24.75" customHeight="1">
      <c r="B6" s="13"/>
      <c r="C6" s="16"/>
      <c r="D6" s="20" t="s">
        <v>16</v>
      </c>
      <c r="E6" s="16"/>
      <c r="F6" s="277" t="str">
        <f>'Rekapitulace stavby'!K6</f>
        <v>Stavební úpravy a zateplení objektu strážnice Milíčov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6"/>
      <c r="R6" s="14"/>
    </row>
    <row r="7" spans="2:18" ht="24.75" customHeight="1">
      <c r="B7" s="13"/>
      <c r="C7" s="16"/>
      <c r="D7" s="20" t="s">
        <v>117</v>
      </c>
      <c r="E7" s="16"/>
      <c r="F7" s="277" t="s">
        <v>183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6"/>
      <c r="R7" s="14"/>
    </row>
    <row r="8" spans="2:18" s="23" customFormat="1" ht="32.25" customHeight="1">
      <c r="B8" s="24"/>
      <c r="C8" s="25"/>
      <c r="D8" s="19" t="s">
        <v>186</v>
      </c>
      <c r="E8" s="25"/>
      <c r="F8" s="254" t="s">
        <v>2206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"/>
      <c r="R8" s="26"/>
    </row>
    <row r="9" spans="2:18" s="23" customFormat="1" ht="14.25" customHeight="1">
      <c r="B9" s="24"/>
      <c r="C9" s="25"/>
      <c r="D9" s="20" t="s">
        <v>18</v>
      </c>
      <c r="E9" s="25"/>
      <c r="F9" s="18"/>
      <c r="G9" s="25"/>
      <c r="H9" s="25"/>
      <c r="I9" s="25"/>
      <c r="J9" s="25"/>
      <c r="K9" s="25"/>
      <c r="L9" s="25"/>
      <c r="M9" s="20" t="s">
        <v>19</v>
      </c>
      <c r="N9" s="25"/>
      <c r="O9" s="18"/>
      <c r="P9" s="25"/>
      <c r="Q9" s="25"/>
      <c r="R9" s="26"/>
    </row>
    <row r="10" spans="2:18" s="23" customFormat="1" ht="14.25" customHeight="1">
      <c r="B10" s="24"/>
      <c r="C10" s="25"/>
      <c r="D10" s="20" t="s">
        <v>20</v>
      </c>
      <c r="E10" s="25"/>
      <c r="F10" s="18" t="s">
        <v>21</v>
      </c>
      <c r="G10" s="25"/>
      <c r="H10" s="25"/>
      <c r="I10" s="25"/>
      <c r="J10" s="25"/>
      <c r="K10" s="25"/>
      <c r="L10" s="25"/>
      <c r="M10" s="20" t="s">
        <v>22</v>
      </c>
      <c r="N10" s="25"/>
      <c r="O10" s="278" t="str">
        <f>'Rekapitulace stavby'!AN8</f>
        <v>22.07.2016</v>
      </c>
      <c r="P10" s="278"/>
      <c r="Q10" s="25"/>
      <c r="R10" s="26"/>
    </row>
    <row r="11" spans="2:18" s="23" customFormat="1" ht="10.5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2:18" s="23" customFormat="1" ht="14.25" customHeight="1">
      <c r="B12" s="24"/>
      <c r="C12" s="25"/>
      <c r="D12" s="20" t="s">
        <v>24</v>
      </c>
      <c r="E12" s="25"/>
      <c r="F12" s="25"/>
      <c r="G12" s="25"/>
      <c r="H12" s="25"/>
      <c r="I12" s="25"/>
      <c r="J12" s="25"/>
      <c r="K12" s="25"/>
      <c r="L12" s="25"/>
      <c r="M12" s="20" t="s">
        <v>25</v>
      </c>
      <c r="N12" s="25"/>
      <c r="O12" s="253"/>
      <c r="P12" s="253"/>
      <c r="Q12" s="25"/>
      <c r="R12" s="26"/>
    </row>
    <row r="13" spans="2:18" s="23" customFormat="1" ht="18" customHeight="1">
      <c r="B13" s="24"/>
      <c r="C13" s="25"/>
      <c r="D13" s="25"/>
      <c r="E13" s="18" t="s">
        <v>26</v>
      </c>
      <c r="F13" s="25"/>
      <c r="G13" s="25"/>
      <c r="H13" s="25"/>
      <c r="I13" s="25"/>
      <c r="J13" s="25"/>
      <c r="K13" s="25"/>
      <c r="L13" s="25"/>
      <c r="M13" s="20" t="s">
        <v>27</v>
      </c>
      <c r="N13" s="25"/>
      <c r="O13" s="253"/>
      <c r="P13" s="253"/>
      <c r="Q13" s="25"/>
      <c r="R13" s="26"/>
    </row>
    <row r="14" spans="2:18" s="23" customFormat="1" ht="6.7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2:18" s="23" customFormat="1" ht="14.25" customHeight="1">
      <c r="B15" s="24"/>
      <c r="C15" s="25"/>
      <c r="D15" s="20" t="s">
        <v>28</v>
      </c>
      <c r="E15" s="25"/>
      <c r="F15" s="25"/>
      <c r="G15" s="25"/>
      <c r="H15" s="25"/>
      <c r="I15" s="25"/>
      <c r="J15" s="25"/>
      <c r="K15" s="25"/>
      <c r="L15" s="25"/>
      <c r="M15" s="20" t="s">
        <v>25</v>
      </c>
      <c r="N15" s="25"/>
      <c r="O15" s="253">
        <f>IF('Rekapitulace stavby'!AN13="","",'Rekapitulace stavby'!AN13)</f>
      </c>
      <c r="P15" s="253"/>
      <c r="Q15" s="25"/>
      <c r="R15" s="26"/>
    </row>
    <row r="16" spans="2:18" s="23" customFormat="1" ht="18" customHeight="1">
      <c r="B16" s="24"/>
      <c r="C16" s="25"/>
      <c r="D16" s="25"/>
      <c r="E16" s="18" t="str">
        <f>IF('Rekapitulace stavby'!E14="","",'Rekapitulace stavby'!E14)</f>
        <v> </v>
      </c>
      <c r="F16" s="25"/>
      <c r="G16" s="25"/>
      <c r="H16" s="25"/>
      <c r="I16" s="25"/>
      <c r="J16" s="25"/>
      <c r="K16" s="25"/>
      <c r="L16" s="25"/>
      <c r="M16" s="20" t="s">
        <v>27</v>
      </c>
      <c r="N16" s="25"/>
      <c r="O16" s="253">
        <f>IF('Rekapitulace stavby'!AN14="","",'Rekapitulace stavby'!AN14)</f>
      </c>
      <c r="P16" s="253"/>
      <c r="Q16" s="25"/>
      <c r="R16" s="26"/>
    </row>
    <row r="17" spans="2:18" s="23" customFormat="1" ht="6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23" customFormat="1" ht="14.25" customHeight="1">
      <c r="B18" s="24"/>
      <c r="C18" s="25"/>
      <c r="D18" s="20" t="s">
        <v>30</v>
      </c>
      <c r="E18" s="25"/>
      <c r="F18" s="25"/>
      <c r="G18" s="25"/>
      <c r="H18" s="25"/>
      <c r="I18" s="25"/>
      <c r="J18" s="25"/>
      <c r="K18" s="25"/>
      <c r="L18" s="25"/>
      <c r="M18" s="20" t="s">
        <v>25</v>
      </c>
      <c r="N18" s="25"/>
      <c r="O18" s="253"/>
      <c r="P18" s="253"/>
      <c r="Q18" s="25"/>
      <c r="R18" s="26"/>
    </row>
    <row r="19" spans="2:18" s="23" customFormat="1" ht="18" customHeight="1">
      <c r="B19" s="24"/>
      <c r="C19" s="25"/>
      <c r="D19" s="25"/>
      <c r="E19" s="18" t="s">
        <v>31</v>
      </c>
      <c r="F19" s="25"/>
      <c r="G19" s="25"/>
      <c r="H19" s="25"/>
      <c r="I19" s="25"/>
      <c r="J19" s="25"/>
      <c r="K19" s="25"/>
      <c r="L19" s="25"/>
      <c r="M19" s="20" t="s">
        <v>27</v>
      </c>
      <c r="N19" s="25"/>
      <c r="O19" s="253"/>
      <c r="P19" s="253"/>
      <c r="Q19" s="25"/>
      <c r="R19" s="26"/>
    </row>
    <row r="20" spans="2:18" s="23" customFormat="1" ht="6.7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23" customFormat="1" ht="14.25" customHeight="1">
      <c r="B21" s="24"/>
      <c r="C21" s="25"/>
      <c r="D21" s="20" t="s">
        <v>33</v>
      </c>
      <c r="E21" s="25"/>
      <c r="F21" s="25"/>
      <c r="G21" s="25"/>
      <c r="H21" s="25"/>
      <c r="I21" s="25"/>
      <c r="J21" s="25"/>
      <c r="K21" s="25"/>
      <c r="L21" s="25"/>
      <c r="M21" s="20" t="s">
        <v>25</v>
      </c>
      <c r="N21" s="25"/>
      <c r="O21" s="253"/>
      <c r="P21" s="253"/>
      <c r="Q21" s="25"/>
      <c r="R21" s="26"/>
    </row>
    <row r="22" spans="2:18" s="23" customFormat="1" ht="18" customHeight="1">
      <c r="B22" s="24"/>
      <c r="C22" s="25"/>
      <c r="D22" s="25"/>
      <c r="E22" s="18" t="s">
        <v>34</v>
      </c>
      <c r="F22" s="25"/>
      <c r="G22" s="25"/>
      <c r="H22" s="25"/>
      <c r="I22" s="25"/>
      <c r="J22" s="25"/>
      <c r="K22" s="25"/>
      <c r="L22" s="25"/>
      <c r="M22" s="20" t="s">
        <v>27</v>
      </c>
      <c r="N22" s="25"/>
      <c r="O22" s="253"/>
      <c r="P22" s="253"/>
      <c r="Q22" s="25"/>
      <c r="R22" s="26"/>
    </row>
    <row r="23" spans="2:18" s="23" customFormat="1" ht="6.75" customHeight="1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4.25" customHeight="1">
      <c r="B24" s="24"/>
      <c r="C24" s="25"/>
      <c r="D24" s="20" t="s">
        <v>35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23" customFormat="1" ht="22.5" customHeight="1">
      <c r="B25" s="24"/>
      <c r="C25" s="25"/>
      <c r="D25" s="25"/>
      <c r="E25" s="255"/>
      <c r="F25" s="255"/>
      <c r="G25" s="255"/>
      <c r="H25" s="255"/>
      <c r="I25" s="255"/>
      <c r="J25" s="255"/>
      <c r="K25" s="255"/>
      <c r="L25" s="255"/>
      <c r="M25" s="25"/>
      <c r="N25" s="25"/>
      <c r="O25" s="25"/>
      <c r="P25" s="25"/>
      <c r="Q25" s="25"/>
      <c r="R25" s="26"/>
    </row>
    <row r="26" spans="2:18" s="23" customFormat="1" ht="6.7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23" customFormat="1" ht="6.75" customHeight="1">
      <c r="B27" s="24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6"/>
    </row>
    <row r="28" spans="2:18" s="23" customFormat="1" ht="14.25" customHeight="1">
      <c r="B28" s="24"/>
      <c r="C28" s="25"/>
      <c r="D28" s="108" t="s">
        <v>121</v>
      </c>
      <c r="E28" s="25"/>
      <c r="F28" s="25"/>
      <c r="G28" s="25"/>
      <c r="H28" s="25"/>
      <c r="I28" s="25"/>
      <c r="J28" s="25"/>
      <c r="K28" s="25"/>
      <c r="L28" s="25"/>
      <c r="M28" s="256">
        <f>N89</f>
        <v>0</v>
      </c>
      <c r="N28" s="256"/>
      <c r="O28" s="256"/>
      <c r="P28" s="256"/>
      <c r="Q28" s="25"/>
      <c r="R28" s="26"/>
    </row>
    <row r="29" spans="2:18" s="23" customFormat="1" ht="14.25" customHeight="1">
      <c r="B29" s="24"/>
      <c r="C29" s="25"/>
      <c r="D29" s="22" t="s">
        <v>122</v>
      </c>
      <c r="E29" s="25"/>
      <c r="F29" s="25"/>
      <c r="G29" s="25"/>
      <c r="H29" s="25"/>
      <c r="I29" s="25"/>
      <c r="J29" s="25"/>
      <c r="K29" s="25"/>
      <c r="L29" s="25"/>
      <c r="M29" s="256">
        <f>N97</f>
        <v>0</v>
      </c>
      <c r="N29" s="256"/>
      <c r="O29" s="256"/>
      <c r="P29" s="256"/>
      <c r="Q29" s="25"/>
      <c r="R29" s="26"/>
    </row>
    <row r="30" spans="2:18" s="23" customFormat="1" ht="6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23" customFormat="1" ht="24.75" customHeight="1">
      <c r="B31" s="24"/>
      <c r="C31" s="25"/>
      <c r="D31" s="109" t="s">
        <v>38</v>
      </c>
      <c r="E31" s="25"/>
      <c r="F31" s="25"/>
      <c r="G31" s="25"/>
      <c r="H31" s="25"/>
      <c r="I31" s="25"/>
      <c r="J31" s="25"/>
      <c r="K31" s="25"/>
      <c r="L31" s="25"/>
      <c r="M31" s="279">
        <f>ROUND(M28+M29,2)</f>
        <v>0</v>
      </c>
      <c r="N31" s="279"/>
      <c r="O31" s="279"/>
      <c r="P31" s="279"/>
      <c r="Q31" s="25"/>
      <c r="R31" s="26"/>
    </row>
    <row r="32" spans="2:18" s="23" customFormat="1" ht="6.75" customHeight="1">
      <c r="B32" s="24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5"/>
      <c r="R32" s="26"/>
    </row>
    <row r="33" spans="2:18" s="23" customFormat="1" ht="14.25" customHeight="1">
      <c r="B33" s="24"/>
      <c r="C33" s="25"/>
      <c r="D33" s="32" t="s">
        <v>39</v>
      </c>
      <c r="E33" s="32" t="s">
        <v>40</v>
      </c>
      <c r="F33" s="33">
        <v>0.21</v>
      </c>
      <c r="G33" s="110" t="s">
        <v>41</v>
      </c>
      <c r="H33" s="280">
        <f>M31</f>
        <v>0</v>
      </c>
      <c r="I33" s="280"/>
      <c r="J33" s="280"/>
      <c r="K33" s="25"/>
      <c r="L33" s="25"/>
      <c r="M33" s="280">
        <f>H33*0.21</f>
        <v>0</v>
      </c>
      <c r="N33" s="280"/>
      <c r="O33" s="280"/>
      <c r="P33" s="280"/>
      <c r="Q33" s="25"/>
      <c r="R33" s="26"/>
    </row>
    <row r="34" spans="2:18" s="23" customFormat="1" ht="14.25" customHeight="1">
      <c r="B34" s="24"/>
      <c r="C34" s="25"/>
      <c r="D34" s="25"/>
      <c r="E34" s="32" t="s">
        <v>42</v>
      </c>
      <c r="F34" s="33">
        <v>0.15</v>
      </c>
      <c r="G34" s="110" t="s">
        <v>41</v>
      </c>
      <c r="H34" s="280">
        <f>ROUND((SUM(BF97:BF98)+SUM(BF117:BF164)),2)</f>
        <v>0</v>
      </c>
      <c r="I34" s="280"/>
      <c r="J34" s="280"/>
      <c r="K34" s="25"/>
      <c r="L34" s="25"/>
      <c r="M34" s="280">
        <f>ROUND(ROUND((SUM(BF97:BF98)+SUM(BF117:BF164)),2)*F34,2)</f>
        <v>0</v>
      </c>
      <c r="N34" s="280"/>
      <c r="O34" s="280"/>
      <c r="P34" s="280"/>
      <c r="Q34" s="25"/>
      <c r="R34" s="26"/>
    </row>
    <row r="35" spans="2:18" s="23" customFormat="1" ht="14.25" customHeight="1" hidden="1">
      <c r="B35" s="24"/>
      <c r="C35" s="25"/>
      <c r="D35" s="25"/>
      <c r="E35" s="32" t="s">
        <v>43</v>
      </c>
      <c r="F35" s="33">
        <v>0.21</v>
      </c>
      <c r="G35" s="110" t="s">
        <v>41</v>
      </c>
      <c r="H35" s="280">
        <f>ROUND((SUM(BG97:BG98)+SUM(BG117:BG164)),2)</f>
        <v>0</v>
      </c>
      <c r="I35" s="280"/>
      <c r="J35" s="280"/>
      <c r="K35" s="25"/>
      <c r="L35" s="25"/>
      <c r="M35" s="280">
        <v>0</v>
      </c>
      <c r="N35" s="280"/>
      <c r="O35" s="280"/>
      <c r="P35" s="280"/>
      <c r="Q35" s="25"/>
      <c r="R35" s="26"/>
    </row>
    <row r="36" spans="2:18" s="23" customFormat="1" ht="14.25" customHeight="1" hidden="1">
      <c r="B36" s="24"/>
      <c r="C36" s="25"/>
      <c r="D36" s="25"/>
      <c r="E36" s="32" t="s">
        <v>44</v>
      </c>
      <c r="F36" s="33">
        <v>0.15</v>
      </c>
      <c r="G36" s="110" t="s">
        <v>41</v>
      </c>
      <c r="H36" s="280">
        <f>ROUND((SUM(BH97:BH98)+SUM(BH117:BH164)),2)</f>
        <v>0</v>
      </c>
      <c r="I36" s="280"/>
      <c r="J36" s="280"/>
      <c r="K36" s="25"/>
      <c r="L36" s="25"/>
      <c r="M36" s="280">
        <v>0</v>
      </c>
      <c r="N36" s="280"/>
      <c r="O36" s="280"/>
      <c r="P36" s="280"/>
      <c r="Q36" s="25"/>
      <c r="R36" s="26"/>
    </row>
    <row r="37" spans="2:18" s="23" customFormat="1" ht="14.25" customHeight="1" hidden="1">
      <c r="B37" s="24"/>
      <c r="C37" s="25"/>
      <c r="D37" s="25"/>
      <c r="E37" s="32" t="s">
        <v>45</v>
      </c>
      <c r="F37" s="33">
        <v>0</v>
      </c>
      <c r="G37" s="110" t="s">
        <v>41</v>
      </c>
      <c r="H37" s="280">
        <f>ROUND((SUM(BI97:BI98)+SUM(BI117:BI164)),2)</f>
        <v>0</v>
      </c>
      <c r="I37" s="280"/>
      <c r="J37" s="280"/>
      <c r="K37" s="25"/>
      <c r="L37" s="25"/>
      <c r="M37" s="280">
        <v>0</v>
      </c>
      <c r="N37" s="280"/>
      <c r="O37" s="280"/>
      <c r="P37" s="280"/>
      <c r="Q37" s="25"/>
      <c r="R37" s="26"/>
    </row>
    <row r="38" spans="2:18" s="23" customFormat="1" ht="6.7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23" customFormat="1" ht="24.75" customHeight="1">
      <c r="B39" s="24"/>
      <c r="C39" s="106"/>
      <c r="D39" s="111" t="s">
        <v>46</v>
      </c>
      <c r="E39" s="67"/>
      <c r="F39" s="67"/>
      <c r="G39" s="112" t="s">
        <v>47</v>
      </c>
      <c r="H39" s="113" t="s">
        <v>48</v>
      </c>
      <c r="I39" s="67"/>
      <c r="J39" s="67"/>
      <c r="K39" s="67"/>
      <c r="L39" s="281">
        <f>SUM(M31:M37)</f>
        <v>0</v>
      </c>
      <c r="M39" s="281"/>
      <c r="N39" s="281"/>
      <c r="O39" s="281"/>
      <c r="P39" s="281"/>
      <c r="Q39" s="106"/>
      <c r="R39" s="26"/>
    </row>
    <row r="40" spans="2:18" s="23" customFormat="1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23" customFormat="1" ht="14.2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ht="13.5"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</row>
    <row r="50" spans="2:18" s="23" customFormat="1" ht="15">
      <c r="B50" s="24"/>
      <c r="C50" s="25"/>
      <c r="D50" s="40" t="s">
        <v>49</v>
      </c>
      <c r="E50" s="41"/>
      <c r="F50" s="41"/>
      <c r="G50" s="41"/>
      <c r="H50" s="42"/>
      <c r="I50" s="25"/>
      <c r="J50" s="40" t="s">
        <v>50</v>
      </c>
      <c r="K50" s="41"/>
      <c r="L50" s="41"/>
      <c r="M50" s="41"/>
      <c r="N50" s="41"/>
      <c r="O50" s="41"/>
      <c r="P50" s="42"/>
      <c r="Q50" s="25"/>
      <c r="R50" s="26"/>
    </row>
    <row r="51" spans="2:18" ht="13.5">
      <c r="B51" s="13"/>
      <c r="C51" s="16"/>
      <c r="D51" s="43"/>
      <c r="E51" s="16"/>
      <c r="F51" s="16"/>
      <c r="G51" s="16"/>
      <c r="H51" s="44"/>
      <c r="I51" s="16"/>
      <c r="J51" s="43"/>
      <c r="K51" s="16"/>
      <c r="L51" s="16"/>
      <c r="M51" s="16"/>
      <c r="N51" s="16"/>
      <c r="O51" s="16"/>
      <c r="P51" s="44"/>
      <c r="Q51" s="16"/>
      <c r="R51" s="14"/>
    </row>
    <row r="52" spans="2:18" ht="13.5">
      <c r="B52" s="13"/>
      <c r="C52" s="16"/>
      <c r="D52" s="43"/>
      <c r="E52" s="16"/>
      <c r="F52" s="16"/>
      <c r="G52" s="16"/>
      <c r="H52" s="44"/>
      <c r="I52" s="16"/>
      <c r="J52" s="43"/>
      <c r="K52" s="16"/>
      <c r="L52" s="16"/>
      <c r="M52" s="16"/>
      <c r="N52" s="16"/>
      <c r="O52" s="16"/>
      <c r="P52" s="44"/>
      <c r="Q52" s="16"/>
      <c r="R52" s="14"/>
    </row>
    <row r="53" spans="2:18" ht="13.5">
      <c r="B53" s="13"/>
      <c r="C53" s="16"/>
      <c r="D53" s="43"/>
      <c r="E53" s="16"/>
      <c r="F53" s="16"/>
      <c r="G53" s="16"/>
      <c r="H53" s="44"/>
      <c r="I53" s="16"/>
      <c r="J53" s="43"/>
      <c r="K53" s="16"/>
      <c r="L53" s="16"/>
      <c r="M53" s="16"/>
      <c r="N53" s="16"/>
      <c r="O53" s="16"/>
      <c r="P53" s="44"/>
      <c r="Q53" s="16"/>
      <c r="R53" s="14"/>
    </row>
    <row r="54" spans="2:18" ht="13.5">
      <c r="B54" s="13"/>
      <c r="C54" s="16"/>
      <c r="D54" s="43"/>
      <c r="E54" s="16"/>
      <c r="F54" s="16"/>
      <c r="G54" s="16"/>
      <c r="H54" s="44"/>
      <c r="I54" s="16"/>
      <c r="J54" s="43"/>
      <c r="K54" s="16"/>
      <c r="L54" s="16"/>
      <c r="M54" s="16"/>
      <c r="N54" s="16"/>
      <c r="O54" s="16"/>
      <c r="P54" s="44"/>
      <c r="Q54" s="16"/>
      <c r="R54" s="14"/>
    </row>
    <row r="55" spans="2:18" ht="13.5">
      <c r="B55" s="13"/>
      <c r="C55" s="16"/>
      <c r="D55" s="43"/>
      <c r="E55" s="16"/>
      <c r="F55" s="16"/>
      <c r="G55" s="16"/>
      <c r="H55" s="44"/>
      <c r="I55" s="16"/>
      <c r="J55" s="43"/>
      <c r="K55" s="16"/>
      <c r="L55" s="16"/>
      <c r="M55" s="16"/>
      <c r="N55" s="16"/>
      <c r="O55" s="16"/>
      <c r="P55" s="44"/>
      <c r="Q55" s="16"/>
      <c r="R55" s="14"/>
    </row>
    <row r="56" spans="2:18" ht="13.5">
      <c r="B56" s="13"/>
      <c r="C56" s="16"/>
      <c r="D56" s="43"/>
      <c r="E56" s="16"/>
      <c r="F56" s="16"/>
      <c r="G56" s="16"/>
      <c r="H56" s="44"/>
      <c r="I56" s="16"/>
      <c r="J56" s="43"/>
      <c r="K56" s="16"/>
      <c r="L56" s="16"/>
      <c r="M56" s="16"/>
      <c r="N56" s="16"/>
      <c r="O56" s="16"/>
      <c r="P56" s="44"/>
      <c r="Q56" s="16"/>
      <c r="R56" s="14"/>
    </row>
    <row r="57" spans="2:18" ht="13.5">
      <c r="B57" s="13"/>
      <c r="C57" s="16"/>
      <c r="D57" s="43"/>
      <c r="E57" s="16"/>
      <c r="F57" s="16"/>
      <c r="G57" s="16"/>
      <c r="H57" s="44"/>
      <c r="I57" s="16"/>
      <c r="J57" s="43"/>
      <c r="K57" s="16"/>
      <c r="L57" s="16"/>
      <c r="M57" s="16"/>
      <c r="N57" s="16"/>
      <c r="O57" s="16"/>
      <c r="P57" s="44"/>
      <c r="Q57" s="16"/>
      <c r="R57" s="14"/>
    </row>
    <row r="58" spans="2:18" ht="13.5">
      <c r="B58" s="13"/>
      <c r="C58" s="16"/>
      <c r="D58" s="43"/>
      <c r="E58" s="16"/>
      <c r="F58" s="16"/>
      <c r="G58" s="16"/>
      <c r="H58" s="44"/>
      <c r="I58" s="16"/>
      <c r="J58" s="43"/>
      <c r="K58" s="16"/>
      <c r="L58" s="16"/>
      <c r="M58" s="16"/>
      <c r="N58" s="16"/>
      <c r="O58" s="16"/>
      <c r="P58" s="44"/>
      <c r="Q58" s="16"/>
      <c r="R58" s="14"/>
    </row>
    <row r="59" spans="2:18" s="23" customFormat="1" ht="15">
      <c r="B59" s="24"/>
      <c r="C59" s="25"/>
      <c r="D59" s="45" t="s">
        <v>51</v>
      </c>
      <c r="E59" s="46"/>
      <c r="F59" s="46"/>
      <c r="G59" s="47" t="s">
        <v>52</v>
      </c>
      <c r="H59" s="48"/>
      <c r="I59" s="25"/>
      <c r="J59" s="45" t="s">
        <v>51</v>
      </c>
      <c r="K59" s="46"/>
      <c r="L59" s="46"/>
      <c r="M59" s="46"/>
      <c r="N59" s="47" t="s">
        <v>52</v>
      </c>
      <c r="O59" s="46"/>
      <c r="P59" s="48"/>
      <c r="Q59" s="25"/>
      <c r="R59" s="26"/>
    </row>
    <row r="60" spans="2:18" ht="13.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</row>
    <row r="61" spans="2:18" s="23" customFormat="1" ht="15">
      <c r="B61" s="24"/>
      <c r="C61" s="25"/>
      <c r="D61" s="40" t="s">
        <v>53</v>
      </c>
      <c r="E61" s="41"/>
      <c r="F61" s="41"/>
      <c r="G61" s="41"/>
      <c r="H61" s="42"/>
      <c r="I61" s="25"/>
      <c r="J61" s="40" t="s">
        <v>54</v>
      </c>
      <c r="K61" s="41"/>
      <c r="L61" s="41"/>
      <c r="M61" s="41"/>
      <c r="N61" s="41"/>
      <c r="O61" s="41"/>
      <c r="P61" s="42"/>
      <c r="Q61" s="25"/>
      <c r="R61" s="26"/>
    </row>
    <row r="62" spans="2:18" ht="13.5">
      <c r="B62" s="13"/>
      <c r="C62" s="16"/>
      <c r="D62" s="43"/>
      <c r="E62" s="16"/>
      <c r="F62" s="16"/>
      <c r="G62" s="16"/>
      <c r="H62" s="44"/>
      <c r="I62" s="16"/>
      <c r="J62" s="43"/>
      <c r="K62" s="16"/>
      <c r="L62" s="16"/>
      <c r="M62" s="16"/>
      <c r="N62" s="16"/>
      <c r="O62" s="16"/>
      <c r="P62" s="44"/>
      <c r="Q62" s="16"/>
      <c r="R62" s="14"/>
    </row>
    <row r="63" spans="2:18" ht="13.5">
      <c r="B63" s="13"/>
      <c r="C63" s="16"/>
      <c r="D63" s="43"/>
      <c r="E63" s="16"/>
      <c r="F63" s="16"/>
      <c r="G63" s="16"/>
      <c r="H63" s="44"/>
      <c r="I63" s="16"/>
      <c r="J63" s="43"/>
      <c r="K63" s="16"/>
      <c r="L63" s="16"/>
      <c r="M63" s="16"/>
      <c r="N63" s="16"/>
      <c r="O63" s="16"/>
      <c r="P63" s="44"/>
      <c r="Q63" s="16"/>
      <c r="R63" s="14"/>
    </row>
    <row r="64" spans="2:18" ht="13.5">
      <c r="B64" s="13"/>
      <c r="C64" s="16"/>
      <c r="D64" s="43"/>
      <c r="E64" s="16"/>
      <c r="F64" s="16"/>
      <c r="G64" s="16"/>
      <c r="H64" s="44"/>
      <c r="I64" s="16"/>
      <c r="J64" s="43"/>
      <c r="K64" s="16"/>
      <c r="L64" s="16"/>
      <c r="M64" s="16"/>
      <c r="N64" s="16"/>
      <c r="O64" s="16"/>
      <c r="P64" s="44"/>
      <c r="Q64" s="16"/>
      <c r="R64" s="14"/>
    </row>
    <row r="65" spans="2:18" ht="13.5">
      <c r="B65" s="13"/>
      <c r="C65" s="16"/>
      <c r="D65" s="43"/>
      <c r="E65" s="16"/>
      <c r="F65" s="16"/>
      <c r="G65" s="16"/>
      <c r="H65" s="44"/>
      <c r="I65" s="16"/>
      <c r="J65" s="43"/>
      <c r="K65" s="16"/>
      <c r="L65" s="16"/>
      <c r="M65" s="16"/>
      <c r="N65" s="16"/>
      <c r="O65" s="16"/>
      <c r="P65" s="44"/>
      <c r="Q65" s="16"/>
      <c r="R65" s="14"/>
    </row>
    <row r="66" spans="2:18" ht="13.5">
      <c r="B66" s="13"/>
      <c r="C66" s="16"/>
      <c r="D66" s="43"/>
      <c r="E66" s="16"/>
      <c r="F66" s="16"/>
      <c r="G66" s="16"/>
      <c r="H66" s="44"/>
      <c r="I66" s="16"/>
      <c r="J66" s="43"/>
      <c r="K66" s="16"/>
      <c r="L66" s="16"/>
      <c r="M66" s="16"/>
      <c r="N66" s="16"/>
      <c r="O66" s="16"/>
      <c r="P66" s="44"/>
      <c r="Q66" s="16"/>
      <c r="R66" s="14"/>
    </row>
    <row r="67" spans="2:18" ht="13.5">
      <c r="B67" s="13"/>
      <c r="C67" s="16"/>
      <c r="D67" s="43"/>
      <c r="E67" s="16"/>
      <c r="F67" s="16"/>
      <c r="G67" s="16"/>
      <c r="H67" s="44"/>
      <c r="I67" s="16"/>
      <c r="J67" s="43"/>
      <c r="K67" s="16"/>
      <c r="L67" s="16"/>
      <c r="M67" s="16"/>
      <c r="N67" s="16"/>
      <c r="O67" s="16"/>
      <c r="P67" s="44"/>
      <c r="Q67" s="16"/>
      <c r="R67" s="14"/>
    </row>
    <row r="68" spans="2:18" ht="13.5">
      <c r="B68" s="13"/>
      <c r="C68" s="16"/>
      <c r="D68" s="43"/>
      <c r="E68" s="16"/>
      <c r="F68" s="16"/>
      <c r="G68" s="16"/>
      <c r="H68" s="44"/>
      <c r="I68" s="16"/>
      <c r="J68" s="43"/>
      <c r="K68" s="16"/>
      <c r="L68" s="16"/>
      <c r="M68" s="16"/>
      <c r="N68" s="16"/>
      <c r="O68" s="16"/>
      <c r="P68" s="44"/>
      <c r="Q68" s="16"/>
      <c r="R68" s="14"/>
    </row>
    <row r="69" spans="2:18" ht="13.5">
      <c r="B69" s="13"/>
      <c r="C69" s="16"/>
      <c r="D69" s="43"/>
      <c r="E69" s="16"/>
      <c r="F69" s="16"/>
      <c r="G69" s="16"/>
      <c r="H69" s="44"/>
      <c r="I69" s="16"/>
      <c r="J69" s="43"/>
      <c r="K69" s="16"/>
      <c r="L69" s="16"/>
      <c r="M69" s="16"/>
      <c r="N69" s="16"/>
      <c r="O69" s="16"/>
      <c r="P69" s="44"/>
      <c r="Q69" s="16"/>
      <c r="R69" s="14"/>
    </row>
    <row r="70" spans="2:18" s="23" customFormat="1" ht="15">
      <c r="B70" s="24"/>
      <c r="C70" s="25"/>
      <c r="D70" s="45" t="s">
        <v>51</v>
      </c>
      <c r="E70" s="46"/>
      <c r="F70" s="46"/>
      <c r="G70" s="47" t="s">
        <v>52</v>
      </c>
      <c r="H70" s="48"/>
      <c r="I70" s="25"/>
      <c r="J70" s="45" t="s">
        <v>51</v>
      </c>
      <c r="K70" s="46"/>
      <c r="L70" s="46"/>
      <c r="M70" s="46"/>
      <c r="N70" s="47" t="s">
        <v>52</v>
      </c>
      <c r="O70" s="46"/>
      <c r="P70" s="48"/>
      <c r="Q70" s="25"/>
      <c r="R70" s="26"/>
    </row>
    <row r="71" spans="2:18" s="23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75" customHeight="1">
      <c r="B76" s="24"/>
      <c r="C76" s="252" t="s">
        <v>123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6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>
      <c r="B78" s="24"/>
      <c r="C78" s="20" t="s">
        <v>16</v>
      </c>
      <c r="D78" s="25"/>
      <c r="E78" s="25"/>
      <c r="F78" s="277" t="str">
        <f>F6</f>
        <v>Stavební úpravy a zateplení objektu strážnice Milíčov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5"/>
      <c r="R78" s="26"/>
    </row>
    <row r="79" spans="2:18" ht="30" customHeight="1">
      <c r="B79" s="13"/>
      <c r="C79" s="20" t="s">
        <v>117</v>
      </c>
      <c r="D79" s="16"/>
      <c r="E79" s="16"/>
      <c r="F79" s="277" t="s">
        <v>183</v>
      </c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16"/>
      <c r="R79" s="14"/>
    </row>
    <row r="80" spans="2:18" s="23" customFormat="1" ht="36.75" customHeight="1">
      <c r="B80" s="24"/>
      <c r="C80" s="61" t="s">
        <v>186</v>
      </c>
      <c r="D80" s="25"/>
      <c r="E80" s="25"/>
      <c r="F80" s="262" t="str">
        <f>F8</f>
        <v>002-3 - Ústřední vytápění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5"/>
      <c r="R80" s="26"/>
    </row>
    <row r="81" spans="2:18" s="23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23" customFormat="1" ht="18" customHeight="1">
      <c r="B82" s="24"/>
      <c r="C82" s="20" t="s">
        <v>20</v>
      </c>
      <c r="D82" s="25"/>
      <c r="E82" s="25"/>
      <c r="F82" s="18" t="str">
        <f>F10</f>
        <v>Praha 4</v>
      </c>
      <c r="G82" s="25"/>
      <c r="H82" s="25"/>
      <c r="I82" s="25"/>
      <c r="J82" s="25"/>
      <c r="K82" s="20" t="s">
        <v>22</v>
      </c>
      <c r="L82" s="25"/>
      <c r="M82" s="278" t="str">
        <f>IF(O10="","",O10)</f>
        <v>22.07.2016</v>
      </c>
      <c r="N82" s="278"/>
      <c r="O82" s="278"/>
      <c r="P82" s="278"/>
      <c r="Q82" s="25"/>
      <c r="R82" s="26"/>
    </row>
    <row r="83" spans="2:18" s="23" customFormat="1" ht="6.75" customHeigh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23" customFormat="1" ht="15">
      <c r="B84" s="24"/>
      <c r="C84" s="20" t="s">
        <v>24</v>
      </c>
      <c r="D84" s="25"/>
      <c r="E84" s="25"/>
      <c r="F84" s="18" t="str">
        <f>E13</f>
        <v>Lesy hl. m. Prahy, Práčská 1885, Praha 10</v>
      </c>
      <c r="G84" s="25"/>
      <c r="H84" s="25"/>
      <c r="I84" s="25"/>
      <c r="J84" s="25"/>
      <c r="K84" s="20" t="s">
        <v>30</v>
      </c>
      <c r="L84" s="25"/>
      <c r="M84" s="253" t="str">
        <f>E19</f>
        <v>Ing. Oldřich Bělina</v>
      </c>
      <c r="N84" s="253"/>
      <c r="O84" s="253"/>
      <c r="P84" s="253"/>
      <c r="Q84" s="253"/>
      <c r="R84" s="26"/>
    </row>
    <row r="85" spans="2:18" s="23" customFormat="1" ht="14.25" customHeight="1">
      <c r="B85" s="24"/>
      <c r="C85" s="20" t="s">
        <v>28</v>
      </c>
      <c r="D85" s="25"/>
      <c r="E85" s="25"/>
      <c r="F85" s="18" t="str">
        <f>IF(E16="","",E16)</f>
        <v> </v>
      </c>
      <c r="G85" s="25"/>
      <c r="H85" s="25"/>
      <c r="I85" s="25"/>
      <c r="J85" s="25"/>
      <c r="K85" s="20" t="s">
        <v>33</v>
      </c>
      <c r="L85" s="25"/>
      <c r="M85" s="253" t="str">
        <f>E22</f>
        <v>ing. Lenka Kasperová</v>
      </c>
      <c r="N85" s="253"/>
      <c r="O85" s="253"/>
      <c r="P85" s="253"/>
      <c r="Q85" s="253"/>
      <c r="R85" s="26"/>
    </row>
    <row r="86" spans="2:18" s="23" customFormat="1" ht="9.7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23" customFormat="1" ht="29.25" customHeight="1">
      <c r="B87" s="24"/>
      <c r="C87" s="282" t="s">
        <v>124</v>
      </c>
      <c r="D87" s="282"/>
      <c r="E87" s="282"/>
      <c r="F87" s="282"/>
      <c r="G87" s="282"/>
      <c r="H87" s="106"/>
      <c r="I87" s="106"/>
      <c r="J87" s="106"/>
      <c r="K87" s="106"/>
      <c r="L87" s="106"/>
      <c r="M87" s="106"/>
      <c r="N87" s="282" t="s">
        <v>125</v>
      </c>
      <c r="O87" s="282"/>
      <c r="P87" s="282"/>
      <c r="Q87" s="282"/>
      <c r="R87" s="26"/>
    </row>
    <row r="88" spans="2:18" s="23" customFormat="1" ht="9.75" customHeight="1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47" s="23" customFormat="1" ht="29.25" customHeight="1">
      <c r="B89" s="24"/>
      <c r="C89" s="114" t="s">
        <v>126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9">
        <f>N90+N95</f>
        <v>0</v>
      </c>
      <c r="O89" s="269"/>
      <c r="P89" s="269"/>
      <c r="Q89" s="269"/>
      <c r="R89" s="26"/>
      <c r="AU89" s="9" t="s">
        <v>127</v>
      </c>
    </row>
    <row r="90" spans="2:18" s="115" customFormat="1" ht="24.75" customHeight="1">
      <c r="B90" s="116"/>
      <c r="C90" s="117"/>
      <c r="D90" s="118" t="s">
        <v>232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83">
        <f>N118</f>
        <v>0</v>
      </c>
      <c r="O90" s="283"/>
      <c r="P90" s="283"/>
      <c r="Q90" s="283"/>
      <c r="R90" s="119"/>
    </row>
    <row r="91" spans="2:18" s="120" customFormat="1" ht="19.5" customHeight="1">
      <c r="B91" s="121"/>
      <c r="C91" s="92"/>
      <c r="D91" s="122" t="s">
        <v>2207</v>
      </c>
      <c r="E91" s="92"/>
      <c r="F91" s="92"/>
      <c r="G91" s="92"/>
      <c r="H91" s="92"/>
      <c r="I91" s="92"/>
      <c r="J91" s="92"/>
      <c r="K91" s="92"/>
      <c r="L91" s="92"/>
      <c r="M91" s="92"/>
      <c r="N91" s="274">
        <f>N119</f>
        <v>0</v>
      </c>
      <c r="O91" s="274"/>
      <c r="P91" s="274"/>
      <c r="Q91" s="274"/>
      <c r="R91" s="123"/>
    </row>
    <row r="92" spans="2:18" s="120" customFormat="1" ht="19.5" customHeight="1">
      <c r="B92" s="121"/>
      <c r="C92" s="92"/>
      <c r="D92" s="122" t="s">
        <v>2208</v>
      </c>
      <c r="E92" s="92"/>
      <c r="F92" s="92"/>
      <c r="G92" s="92"/>
      <c r="H92" s="92"/>
      <c r="I92" s="92"/>
      <c r="J92" s="92"/>
      <c r="K92" s="92"/>
      <c r="L92" s="92"/>
      <c r="M92" s="92"/>
      <c r="N92" s="274">
        <f>N132</f>
        <v>0</v>
      </c>
      <c r="O92" s="274"/>
      <c r="P92" s="274"/>
      <c r="Q92" s="274"/>
      <c r="R92" s="123"/>
    </row>
    <row r="93" spans="2:18" s="120" customFormat="1" ht="19.5" customHeight="1">
      <c r="B93" s="121"/>
      <c r="C93" s="92"/>
      <c r="D93" s="122" t="s">
        <v>2209</v>
      </c>
      <c r="E93" s="92"/>
      <c r="F93" s="92"/>
      <c r="G93" s="92"/>
      <c r="H93" s="92"/>
      <c r="I93" s="92"/>
      <c r="J93" s="92"/>
      <c r="K93" s="92"/>
      <c r="L93" s="92"/>
      <c r="M93" s="92"/>
      <c r="N93" s="274">
        <f>N140</f>
        <v>0</v>
      </c>
      <c r="O93" s="274"/>
      <c r="P93" s="274"/>
      <c r="Q93" s="274"/>
      <c r="R93" s="123"/>
    </row>
    <row r="94" spans="2:18" s="120" customFormat="1" ht="19.5" customHeight="1">
      <c r="B94" s="121"/>
      <c r="C94" s="92"/>
      <c r="D94" s="122" t="s">
        <v>2210</v>
      </c>
      <c r="E94" s="92"/>
      <c r="F94" s="92"/>
      <c r="G94" s="92"/>
      <c r="H94" s="92"/>
      <c r="I94" s="92"/>
      <c r="J94" s="92"/>
      <c r="K94" s="92"/>
      <c r="L94" s="92"/>
      <c r="M94" s="92"/>
      <c r="N94" s="274">
        <f>N145</f>
        <v>0</v>
      </c>
      <c r="O94" s="274"/>
      <c r="P94" s="274"/>
      <c r="Q94" s="274"/>
      <c r="R94" s="123"/>
    </row>
    <row r="95" spans="2:18" s="115" customFormat="1" ht="24.75" customHeight="1">
      <c r="B95" s="116"/>
      <c r="C95" s="117"/>
      <c r="D95" s="118" t="s">
        <v>128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83">
        <f>N162</f>
        <v>0</v>
      </c>
      <c r="O95" s="283"/>
      <c r="P95" s="283"/>
      <c r="Q95" s="283"/>
      <c r="R95" s="119"/>
    </row>
    <row r="96" spans="2:18" s="23" customFormat="1" ht="21.75" customHeight="1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</row>
    <row r="97" spans="2:21" s="23" customFormat="1" ht="29.25" customHeight="1">
      <c r="B97" s="24"/>
      <c r="C97" s="114" t="s">
        <v>132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84">
        <v>0</v>
      </c>
      <c r="O97" s="284"/>
      <c r="P97" s="284"/>
      <c r="Q97" s="284"/>
      <c r="R97" s="26"/>
      <c r="T97" s="124"/>
      <c r="U97" s="125" t="s">
        <v>39</v>
      </c>
    </row>
    <row r="98" spans="2:18" s="23" customFormat="1" ht="18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</row>
    <row r="99" spans="2:18" s="23" customFormat="1" ht="29.25" customHeight="1">
      <c r="B99" s="24"/>
      <c r="C99" s="105" t="s">
        <v>110</v>
      </c>
      <c r="D99" s="106"/>
      <c r="E99" s="106"/>
      <c r="F99" s="106"/>
      <c r="G99" s="106"/>
      <c r="H99" s="106"/>
      <c r="I99" s="106"/>
      <c r="J99" s="106"/>
      <c r="K99" s="106"/>
      <c r="L99" s="275">
        <f>ROUND(SUM(N89+N97),2)</f>
        <v>0</v>
      </c>
      <c r="M99" s="275"/>
      <c r="N99" s="275"/>
      <c r="O99" s="275"/>
      <c r="P99" s="275"/>
      <c r="Q99" s="275"/>
      <c r="R99" s="26"/>
    </row>
    <row r="100" spans="2:18" s="23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4" spans="2:18" s="23" customFormat="1" ht="6.75" customHeight="1"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2:18" s="23" customFormat="1" ht="36.75" customHeight="1">
      <c r="B105" s="24"/>
      <c r="C105" s="252" t="s">
        <v>133</v>
      </c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6"/>
    </row>
    <row r="106" spans="2:18" s="23" customFormat="1" ht="6.75" customHeight="1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</row>
    <row r="107" spans="2:18" s="23" customFormat="1" ht="30" customHeight="1">
      <c r="B107" s="24"/>
      <c r="C107" s="20" t="s">
        <v>16</v>
      </c>
      <c r="D107" s="25"/>
      <c r="E107" s="25"/>
      <c r="F107" s="277" t="str">
        <f>F6</f>
        <v>Stavební úpravy a zateplení objektu strážnice Milíčov</v>
      </c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5"/>
      <c r="R107" s="26"/>
    </row>
    <row r="108" spans="2:18" ht="30" customHeight="1">
      <c r="B108" s="13"/>
      <c r="C108" s="20" t="s">
        <v>117</v>
      </c>
      <c r="D108" s="16"/>
      <c r="E108" s="16"/>
      <c r="F108" s="277" t="s">
        <v>183</v>
      </c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16"/>
      <c r="R108" s="14"/>
    </row>
    <row r="109" spans="2:18" s="23" customFormat="1" ht="36.75" customHeight="1">
      <c r="B109" s="24"/>
      <c r="C109" s="61" t="s">
        <v>186</v>
      </c>
      <c r="D109" s="25"/>
      <c r="E109" s="25"/>
      <c r="F109" s="262" t="str">
        <f>F8</f>
        <v>002-3 - Ústřední vytápění</v>
      </c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5"/>
      <c r="R109" s="26"/>
    </row>
    <row r="110" spans="2:18" s="23" customFormat="1" ht="6.75" customHeight="1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18" s="23" customFormat="1" ht="18" customHeight="1">
      <c r="B111" s="24"/>
      <c r="C111" s="20" t="s">
        <v>20</v>
      </c>
      <c r="D111" s="25"/>
      <c r="E111" s="25"/>
      <c r="F111" s="18" t="str">
        <f>F10</f>
        <v>Praha 4</v>
      </c>
      <c r="G111" s="25"/>
      <c r="H111" s="25"/>
      <c r="I111" s="25"/>
      <c r="J111" s="25"/>
      <c r="K111" s="20" t="s">
        <v>22</v>
      </c>
      <c r="L111" s="25"/>
      <c r="M111" s="278" t="str">
        <f>IF(O10="","",O10)</f>
        <v>22.07.2016</v>
      </c>
      <c r="N111" s="278"/>
      <c r="O111" s="278"/>
      <c r="P111" s="278"/>
      <c r="Q111" s="25"/>
      <c r="R111" s="26"/>
    </row>
    <row r="112" spans="2:18" s="23" customFormat="1" ht="6.75" customHeight="1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</row>
    <row r="113" spans="2:18" s="23" customFormat="1" ht="15">
      <c r="B113" s="24"/>
      <c r="C113" s="20" t="s">
        <v>24</v>
      </c>
      <c r="D113" s="25"/>
      <c r="E113" s="25"/>
      <c r="F113" s="18" t="str">
        <f>E13</f>
        <v>Lesy hl. m. Prahy, Práčská 1885, Praha 10</v>
      </c>
      <c r="G113" s="25"/>
      <c r="H113" s="25"/>
      <c r="I113" s="25"/>
      <c r="J113" s="25"/>
      <c r="K113" s="20" t="s">
        <v>30</v>
      </c>
      <c r="L113" s="25"/>
      <c r="M113" s="253" t="str">
        <f>E19</f>
        <v>Ing. Oldřich Bělina</v>
      </c>
      <c r="N113" s="253"/>
      <c r="O113" s="253"/>
      <c r="P113" s="253"/>
      <c r="Q113" s="253"/>
      <c r="R113" s="26"/>
    </row>
    <row r="114" spans="2:18" s="23" customFormat="1" ht="14.25" customHeight="1">
      <c r="B114" s="24"/>
      <c r="C114" s="20" t="s">
        <v>28</v>
      </c>
      <c r="D114" s="25"/>
      <c r="E114" s="25"/>
      <c r="F114" s="18" t="str">
        <f>IF(E16="","",E16)</f>
        <v> </v>
      </c>
      <c r="G114" s="25"/>
      <c r="H114" s="25"/>
      <c r="I114" s="25"/>
      <c r="J114" s="25"/>
      <c r="K114" s="20" t="s">
        <v>33</v>
      </c>
      <c r="L114" s="25"/>
      <c r="M114" s="253" t="str">
        <f>E22</f>
        <v>ing. Lenka Kasperová</v>
      </c>
      <c r="N114" s="253"/>
      <c r="O114" s="253"/>
      <c r="P114" s="253"/>
      <c r="Q114" s="253"/>
      <c r="R114" s="26"/>
    </row>
    <row r="115" spans="2:18" s="23" customFormat="1" ht="9.75" customHeight="1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</row>
    <row r="116" spans="2:27" s="126" customFormat="1" ht="29.25" customHeight="1">
      <c r="B116" s="127"/>
      <c r="C116" s="128" t="s">
        <v>134</v>
      </c>
      <c r="D116" s="129" t="s">
        <v>135</v>
      </c>
      <c r="E116" s="129" t="s">
        <v>57</v>
      </c>
      <c r="F116" s="285" t="s">
        <v>136</v>
      </c>
      <c r="G116" s="285"/>
      <c r="H116" s="285"/>
      <c r="I116" s="285"/>
      <c r="J116" s="129" t="s">
        <v>137</v>
      </c>
      <c r="K116" s="129" t="s">
        <v>138</v>
      </c>
      <c r="L116" s="286" t="s">
        <v>139</v>
      </c>
      <c r="M116" s="286"/>
      <c r="N116" s="287" t="s">
        <v>125</v>
      </c>
      <c r="O116" s="287"/>
      <c r="P116" s="287"/>
      <c r="Q116" s="287"/>
      <c r="R116" s="130"/>
      <c r="T116" s="68" t="s">
        <v>140</v>
      </c>
      <c r="U116" s="69" t="s">
        <v>39</v>
      </c>
      <c r="V116" s="69" t="s">
        <v>141</v>
      </c>
      <c r="W116" s="69" t="s">
        <v>142</v>
      </c>
      <c r="X116" s="69" t="s">
        <v>2211</v>
      </c>
      <c r="Y116" s="69" t="s">
        <v>2212</v>
      </c>
      <c r="Z116" s="69" t="s">
        <v>145</v>
      </c>
      <c r="AA116" s="70" t="s">
        <v>146</v>
      </c>
    </row>
    <row r="117" spans="2:63" s="23" customFormat="1" ht="29.25" customHeight="1">
      <c r="B117" s="24"/>
      <c r="C117" s="72" t="s">
        <v>121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88">
        <f>BK117</f>
        <v>0</v>
      </c>
      <c r="O117" s="288"/>
      <c r="P117" s="288"/>
      <c r="Q117" s="288"/>
      <c r="R117" s="26"/>
      <c r="T117" s="71"/>
      <c r="U117" s="41"/>
      <c r="V117" s="41"/>
      <c r="W117" s="131">
        <f>W118+W162</f>
        <v>144.644</v>
      </c>
      <c r="X117" s="41"/>
      <c r="Y117" s="131">
        <f>Y118+Y162</f>
        <v>0.7917361775</v>
      </c>
      <c r="Z117" s="41"/>
      <c r="AA117" s="132">
        <f>AA118+AA162</f>
        <v>0</v>
      </c>
      <c r="AT117" s="9" t="s">
        <v>74</v>
      </c>
      <c r="AU117" s="9" t="s">
        <v>127</v>
      </c>
      <c r="BK117" s="133">
        <f>BK118+BK162</f>
        <v>0</v>
      </c>
    </row>
    <row r="118" spans="2:63" s="134" customFormat="1" ht="36.75" customHeight="1">
      <c r="B118" s="135"/>
      <c r="C118" s="136"/>
      <c r="D118" s="137" t="s">
        <v>232</v>
      </c>
      <c r="E118" s="137"/>
      <c r="F118" s="137"/>
      <c r="G118" s="137"/>
      <c r="H118" s="137"/>
      <c r="I118" s="137"/>
      <c r="J118" s="137"/>
      <c r="K118" s="137"/>
      <c r="L118" s="137"/>
      <c r="M118" s="137"/>
      <c r="N118" s="289">
        <f>BK118</f>
        <v>0</v>
      </c>
      <c r="O118" s="289"/>
      <c r="P118" s="289"/>
      <c r="Q118" s="289"/>
      <c r="R118" s="138"/>
      <c r="T118" s="139"/>
      <c r="U118" s="136"/>
      <c r="V118" s="136"/>
      <c r="W118" s="140">
        <f>W119+W132+W140+W145</f>
        <v>144.644</v>
      </c>
      <c r="X118" s="136"/>
      <c r="Y118" s="140">
        <f>Y119+Y132+Y140+Y145</f>
        <v>0.7917361775</v>
      </c>
      <c r="Z118" s="136"/>
      <c r="AA118" s="141">
        <f>AA119+AA132+AA140+AA145</f>
        <v>0</v>
      </c>
      <c r="AR118" s="142" t="s">
        <v>90</v>
      </c>
      <c r="AT118" s="143" t="s">
        <v>74</v>
      </c>
      <c r="AU118" s="143" t="s">
        <v>75</v>
      </c>
      <c r="AY118" s="142" t="s">
        <v>148</v>
      </c>
      <c r="BK118" s="144">
        <f>BK119+BK132+BK140+BK145</f>
        <v>0</v>
      </c>
    </row>
    <row r="119" spans="2:63" s="134" customFormat="1" ht="19.5" customHeight="1">
      <c r="B119" s="135"/>
      <c r="C119" s="136"/>
      <c r="D119" s="145" t="s">
        <v>2207</v>
      </c>
      <c r="E119" s="145"/>
      <c r="F119" s="145"/>
      <c r="G119" s="145"/>
      <c r="H119" s="145"/>
      <c r="I119" s="145"/>
      <c r="J119" s="145"/>
      <c r="K119" s="145"/>
      <c r="L119" s="145"/>
      <c r="M119" s="145"/>
      <c r="N119" s="290">
        <f>BK119</f>
        <v>0</v>
      </c>
      <c r="O119" s="290"/>
      <c r="P119" s="290"/>
      <c r="Q119" s="290"/>
      <c r="R119" s="138"/>
      <c r="T119" s="139"/>
      <c r="U119" s="136"/>
      <c r="V119" s="136"/>
      <c r="W119" s="140">
        <f>SUM(W120:W131)</f>
        <v>32.492</v>
      </c>
      <c r="X119" s="136"/>
      <c r="Y119" s="140">
        <f>SUM(Y120:Y131)</f>
        <v>0.00099405</v>
      </c>
      <c r="Z119" s="136"/>
      <c r="AA119" s="141">
        <f>SUM(AA120:AA131)</f>
        <v>0</v>
      </c>
      <c r="AR119" s="142" t="s">
        <v>90</v>
      </c>
      <c r="AT119" s="143" t="s">
        <v>74</v>
      </c>
      <c r="AU119" s="143" t="s">
        <v>83</v>
      </c>
      <c r="AY119" s="142" t="s">
        <v>148</v>
      </c>
      <c r="BK119" s="144">
        <f>SUM(BK120:BK131)</f>
        <v>0</v>
      </c>
    </row>
    <row r="120" spans="2:65" s="23" customFormat="1" ht="22.5" customHeight="1">
      <c r="B120" s="146"/>
      <c r="C120" s="147" t="s">
        <v>83</v>
      </c>
      <c r="D120" s="147" t="s">
        <v>149</v>
      </c>
      <c r="E120" s="148" t="s">
        <v>2213</v>
      </c>
      <c r="F120" s="291" t="s">
        <v>2214</v>
      </c>
      <c r="G120" s="291"/>
      <c r="H120" s="291"/>
      <c r="I120" s="291"/>
      <c r="J120" s="149" t="s">
        <v>946</v>
      </c>
      <c r="K120" s="150">
        <v>1</v>
      </c>
      <c r="L120" s="292"/>
      <c r="M120" s="292"/>
      <c r="N120" s="292">
        <f aca="true" t="shared" si="0" ref="N120:N126">ROUND(L120*K120,2)</f>
        <v>0</v>
      </c>
      <c r="O120" s="292"/>
      <c r="P120" s="292"/>
      <c r="Q120" s="292"/>
      <c r="R120" s="151"/>
      <c r="T120" s="152"/>
      <c r="U120" s="34" t="s">
        <v>40</v>
      </c>
      <c r="V120" s="153">
        <v>0</v>
      </c>
      <c r="W120" s="153">
        <f aca="true" t="shared" si="1" ref="W120:W126">V120*K120</f>
        <v>0</v>
      </c>
      <c r="X120" s="153">
        <v>0</v>
      </c>
      <c r="Y120" s="153">
        <f aca="true" t="shared" si="2" ref="Y120:Y126">X120*K120</f>
        <v>0</v>
      </c>
      <c r="Z120" s="153">
        <v>0</v>
      </c>
      <c r="AA120" s="154">
        <f aca="true" t="shared" si="3" ref="AA120:AA126">Z120*K120</f>
        <v>0</v>
      </c>
      <c r="AR120" s="9" t="s">
        <v>337</v>
      </c>
      <c r="AT120" s="9" t="s">
        <v>149</v>
      </c>
      <c r="AU120" s="9" t="s">
        <v>90</v>
      </c>
      <c r="AY120" s="9" t="s">
        <v>148</v>
      </c>
      <c r="BE120" s="155">
        <f aca="true" t="shared" si="4" ref="BE120:BE126">IF(U120="základní",N120,0)</f>
        <v>0</v>
      </c>
      <c r="BF120" s="155">
        <f aca="true" t="shared" si="5" ref="BF120:BF126">IF(U120="snížená",N120,0)</f>
        <v>0</v>
      </c>
      <c r="BG120" s="155">
        <f aca="true" t="shared" si="6" ref="BG120:BG126">IF(U120="zákl. přenesená",N120,0)</f>
        <v>0</v>
      </c>
      <c r="BH120" s="155">
        <f aca="true" t="shared" si="7" ref="BH120:BH126">IF(U120="sníž. přenesená",N120,0)</f>
        <v>0</v>
      </c>
      <c r="BI120" s="155">
        <f aca="true" t="shared" si="8" ref="BI120:BI126">IF(U120="nulová",N120,0)</f>
        <v>0</v>
      </c>
      <c r="BJ120" s="9" t="s">
        <v>83</v>
      </c>
      <c r="BK120" s="155">
        <f aca="true" t="shared" si="9" ref="BK120:BK126">ROUND(L120*K120,2)</f>
        <v>0</v>
      </c>
      <c r="BL120" s="9" t="s">
        <v>337</v>
      </c>
      <c r="BM120" s="9" t="s">
        <v>2215</v>
      </c>
    </row>
    <row r="121" spans="2:65" s="23" customFormat="1" ht="22.5" customHeight="1">
      <c r="B121" s="146"/>
      <c r="C121" s="147" t="s">
        <v>90</v>
      </c>
      <c r="D121" s="147" t="s">
        <v>149</v>
      </c>
      <c r="E121" s="148" t="s">
        <v>2216</v>
      </c>
      <c r="F121" s="291" t="s">
        <v>2217</v>
      </c>
      <c r="G121" s="291"/>
      <c r="H121" s="291"/>
      <c r="I121" s="291"/>
      <c r="J121" s="149" t="s">
        <v>946</v>
      </c>
      <c r="K121" s="150">
        <v>1</v>
      </c>
      <c r="L121" s="292"/>
      <c r="M121" s="292"/>
      <c r="N121" s="292">
        <f t="shared" si="0"/>
        <v>0</v>
      </c>
      <c r="O121" s="292"/>
      <c r="P121" s="292"/>
      <c r="Q121" s="292"/>
      <c r="R121" s="151"/>
      <c r="T121" s="152"/>
      <c r="U121" s="34" t="s">
        <v>40</v>
      </c>
      <c r="V121" s="153">
        <v>0</v>
      </c>
      <c r="W121" s="153">
        <f t="shared" si="1"/>
        <v>0</v>
      </c>
      <c r="X121" s="153">
        <v>0</v>
      </c>
      <c r="Y121" s="153">
        <f t="shared" si="2"/>
        <v>0</v>
      </c>
      <c r="Z121" s="153">
        <v>0</v>
      </c>
      <c r="AA121" s="154">
        <f t="shared" si="3"/>
        <v>0</v>
      </c>
      <c r="AR121" s="9" t="s">
        <v>337</v>
      </c>
      <c r="AT121" s="9" t="s">
        <v>149</v>
      </c>
      <c r="AU121" s="9" t="s">
        <v>90</v>
      </c>
      <c r="AY121" s="9" t="s">
        <v>148</v>
      </c>
      <c r="BE121" s="155">
        <f t="shared" si="4"/>
        <v>0</v>
      </c>
      <c r="BF121" s="155">
        <f t="shared" si="5"/>
        <v>0</v>
      </c>
      <c r="BG121" s="155">
        <f t="shared" si="6"/>
        <v>0</v>
      </c>
      <c r="BH121" s="155">
        <f t="shared" si="7"/>
        <v>0</v>
      </c>
      <c r="BI121" s="155">
        <f t="shared" si="8"/>
        <v>0</v>
      </c>
      <c r="BJ121" s="9" t="s">
        <v>83</v>
      </c>
      <c r="BK121" s="155">
        <f t="shared" si="9"/>
        <v>0</v>
      </c>
      <c r="BL121" s="9" t="s">
        <v>337</v>
      </c>
      <c r="BM121" s="9" t="s">
        <v>2218</v>
      </c>
    </row>
    <row r="122" spans="2:65" s="23" customFormat="1" ht="22.5" customHeight="1">
      <c r="B122" s="146"/>
      <c r="C122" s="147" t="s">
        <v>156</v>
      </c>
      <c r="D122" s="147" t="s">
        <v>149</v>
      </c>
      <c r="E122" s="148" t="s">
        <v>2219</v>
      </c>
      <c r="F122" s="291" t="s">
        <v>2220</v>
      </c>
      <c r="G122" s="291"/>
      <c r="H122" s="291"/>
      <c r="I122" s="291"/>
      <c r="J122" s="149" t="s">
        <v>946</v>
      </c>
      <c r="K122" s="150">
        <v>5</v>
      </c>
      <c r="L122" s="292"/>
      <c r="M122" s="292"/>
      <c r="N122" s="292">
        <f t="shared" si="0"/>
        <v>0</v>
      </c>
      <c r="O122" s="292"/>
      <c r="P122" s="292"/>
      <c r="Q122" s="292"/>
      <c r="R122" s="151"/>
      <c r="T122" s="152"/>
      <c r="U122" s="34" t="s">
        <v>40</v>
      </c>
      <c r="V122" s="153">
        <v>0</v>
      </c>
      <c r="W122" s="153">
        <f t="shared" si="1"/>
        <v>0</v>
      </c>
      <c r="X122" s="153">
        <v>0</v>
      </c>
      <c r="Y122" s="153">
        <f t="shared" si="2"/>
        <v>0</v>
      </c>
      <c r="Z122" s="153">
        <v>0</v>
      </c>
      <c r="AA122" s="154">
        <f t="shared" si="3"/>
        <v>0</v>
      </c>
      <c r="AR122" s="9" t="s">
        <v>337</v>
      </c>
      <c r="AT122" s="9" t="s">
        <v>149</v>
      </c>
      <c r="AU122" s="9" t="s">
        <v>90</v>
      </c>
      <c r="AY122" s="9" t="s">
        <v>148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9" t="s">
        <v>83</v>
      </c>
      <c r="BK122" s="155">
        <f t="shared" si="9"/>
        <v>0</v>
      </c>
      <c r="BL122" s="9" t="s">
        <v>337</v>
      </c>
      <c r="BM122" s="9" t="s">
        <v>2221</v>
      </c>
    </row>
    <row r="123" spans="2:65" s="23" customFormat="1" ht="22.5" customHeight="1">
      <c r="B123" s="146"/>
      <c r="C123" s="147" t="s">
        <v>147</v>
      </c>
      <c r="D123" s="147" t="s">
        <v>149</v>
      </c>
      <c r="E123" s="148" t="s">
        <v>2222</v>
      </c>
      <c r="F123" s="291" t="s">
        <v>2223</v>
      </c>
      <c r="G123" s="291"/>
      <c r="H123" s="291"/>
      <c r="I123" s="291"/>
      <c r="J123" s="149" t="s">
        <v>928</v>
      </c>
      <c r="K123" s="150">
        <v>5</v>
      </c>
      <c r="L123" s="292"/>
      <c r="M123" s="292"/>
      <c r="N123" s="292">
        <f t="shared" si="0"/>
        <v>0</v>
      </c>
      <c r="O123" s="292"/>
      <c r="P123" s="292"/>
      <c r="Q123" s="292"/>
      <c r="R123" s="151"/>
      <c r="T123" s="152"/>
      <c r="U123" s="34" t="s">
        <v>40</v>
      </c>
      <c r="V123" s="153">
        <v>0</v>
      </c>
      <c r="W123" s="153">
        <f t="shared" si="1"/>
        <v>0</v>
      </c>
      <c r="X123" s="153">
        <v>0</v>
      </c>
      <c r="Y123" s="153">
        <f t="shared" si="2"/>
        <v>0</v>
      </c>
      <c r="Z123" s="153">
        <v>0</v>
      </c>
      <c r="AA123" s="154">
        <f t="shared" si="3"/>
        <v>0</v>
      </c>
      <c r="AR123" s="9" t="s">
        <v>337</v>
      </c>
      <c r="AT123" s="9" t="s">
        <v>149</v>
      </c>
      <c r="AU123" s="9" t="s">
        <v>90</v>
      </c>
      <c r="AY123" s="9" t="s">
        <v>148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9" t="s">
        <v>83</v>
      </c>
      <c r="BK123" s="155">
        <f t="shared" si="9"/>
        <v>0</v>
      </c>
      <c r="BL123" s="9" t="s">
        <v>337</v>
      </c>
      <c r="BM123" s="9" t="s">
        <v>2224</v>
      </c>
    </row>
    <row r="124" spans="2:65" s="23" customFormat="1" ht="22.5" customHeight="1">
      <c r="B124" s="146"/>
      <c r="C124" s="147" t="s">
        <v>162</v>
      </c>
      <c r="D124" s="147" t="s">
        <v>149</v>
      </c>
      <c r="E124" s="148" t="s">
        <v>2225</v>
      </c>
      <c r="F124" s="291" t="s">
        <v>2226</v>
      </c>
      <c r="G124" s="291"/>
      <c r="H124" s="291"/>
      <c r="I124" s="291"/>
      <c r="J124" s="149" t="s">
        <v>928</v>
      </c>
      <c r="K124" s="150">
        <v>5</v>
      </c>
      <c r="L124" s="292"/>
      <c r="M124" s="292"/>
      <c r="N124" s="292">
        <f t="shared" si="0"/>
        <v>0</v>
      </c>
      <c r="O124" s="292"/>
      <c r="P124" s="292"/>
      <c r="Q124" s="292"/>
      <c r="R124" s="151"/>
      <c r="T124" s="152"/>
      <c r="U124" s="34" t="s">
        <v>40</v>
      </c>
      <c r="V124" s="153">
        <v>0</v>
      </c>
      <c r="W124" s="153">
        <f t="shared" si="1"/>
        <v>0</v>
      </c>
      <c r="X124" s="153">
        <v>0</v>
      </c>
      <c r="Y124" s="153">
        <f t="shared" si="2"/>
        <v>0</v>
      </c>
      <c r="Z124" s="153">
        <v>0</v>
      </c>
      <c r="AA124" s="154">
        <f t="shared" si="3"/>
        <v>0</v>
      </c>
      <c r="AR124" s="9" t="s">
        <v>337</v>
      </c>
      <c r="AT124" s="9" t="s">
        <v>149</v>
      </c>
      <c r="AU124" s="9" t="s">
        <v>90</v>
      </c>
      <c r="AY124" s="9" t="s">
        <v>148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9" t="s">
        <v>83</v>
      </c>
      <c r="BK124" s="155">
        <f t="shared" si="9"/>
        <v>0</v>
      </c>
      <c r="BL124" s="9" t="s">
        <v>337</v>
      </c>
      <c r="BM124" s="9" t="s">
        <v>2227</v>
      </c>
    </row>
    <row r="125" spans="2:65" s="23" customFormat="1" ht="31.5" customHeight="1">
      <c r="B125" s="146"/>
      <c r="C125" s="147" t="s">
        <v>271</v>
      </c>
      <c r="D125" s="147" t="s">
        <v>149</v>
      </c>
      <c r="E125" s="148" t="s">
        <v>2228</v>
      </c>
      <c r="F125" s="291" t="s">
        <v>2229</v>
      </c>
      <c r="G125" s="291"/>
      <c r="H125" s="291"/>
      <c r="I125" s="291"/>
      <c r="J125" s="149" t="s">
        <v>2154</v>
      </c>
      <c r="K125" s="150">
        <v>4</v>
      </c>
      <c r="L125" s="292"/>
      <c r="M125" s="292"/>
      <c r="N125" s="292">
        <f t="shared" si="0"/>
        <v>0</v>
      </c>
      <c r="O125" s="292"/>
      <c r="P125" s="292"/>
      <c r="Q125" s="292"/>
      <c r="R125" s="151"/>
      <c r="T125" s="152"/>
      <c r="U125" s="34" t="s">
        <v>40</v>
      </c>
      <c r="V125" s="153">
        <v>6.354</v>
      </c>
      <c r="W125" s="153">
        <f t="shared" si="1"/>
        <v>25.416</v>
      </c>
      <c r="X125" s="153">
        <v>0.00019435</v>
      </c>
      <c r="Y125" s="153">
        <f t="shared" si="2"/>
        <v>0.0007774</v>
      </c>
      <c r="Z125" s="153">
        <v>0</v>
      </c>
      <c r="AA125" s="154">
        <f t="shared" si="3"/>
        <v>0</v>
      </c>
      <c r="AR125" s="9" t="s">
        <v>337</v>
      </c>
      <c r="AT125" s="9" t="s">
        <v>149</v>
      </c>
      <c r="AU125" s="9" t="s">
        <v>90</v>
      </c>
      <c r="AY125" s="9" t="s">
        <v>148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9" t="s">
        <v>83</v>
      </c>
      <c r="BK125" s="155">
        <f t="shared" si="9"/>
        <v>0</v>
      </c>
      <c r="BL125" s="9" t="s">
        <v>337</v>
      </c>
      <c r="BM125" s="9" t="s">
        <v>2230</v>
      </c>
    </row>
    <row r="126" spans="2:65" s="23" customFormat="1" ht="25.5" customHeight="1">
      <c r="B126" s="146"/>
      <c r="C126" s="192" t="s">
        <v>282</v>
      </c>
      <c r="D126" s="192" t="s">
        <v>631</v>
      </c>
      <c r="E126" s="193" t="s">
        <v>2231</v>
      </c>
      <c r="F126" s="302" t="s">
        <v>2232</v>
      </c>
      <c r="G126" s="302"/>
      <c r="H126" s="302"/>
      <c r="I126" s="302"/>
      <c r="J126" s="194" t="s">
        <v>928</v>
      </c>
      <c r="K126" s="195">
        <v>4</v>
      </c>
      <c r="L126" s="303"/>
      <c r="M126" s="303"/>
      <c r="N126" s="303">
        <f t="shared" si="0"/>
        <v>0</v>
      </c>
      <c r="O126" s="303"/>
      <c r="P126" s="303"/>
      <c r="Q126" s="303"/>
      <c r="R126" s="151"/>
      <c r="T126" s="152"/>
      <c r="U126" s="34" t="s">
        <v>40</v>
      </c>
      <c r="V126" s="153">
        <v>0</v>
      </c>
      <c r="W126" s="153">
        <f t="shared" si="1"/>
        <v>0</v>
      </c>
      <c r="X126" s="153">
        <v>0</v>
      </c>
      <c r="Y126" s="153">
        <f t="shared" si="2"/>
        <v>0</v>
      </c>
      <c r="Z126" s="153">
        <v>0</v>
      </c>
      <c r="AA126" s="154">
        <f t="shared" si="3"/>
        <v>0</v>
      </c>
      <c r="AR126" s="9" t="s">
        <v>454</v>
      </c>
      <c r="AT126" s="9" t="s">
        <v>631</v>
      </c>
      <c r="AU126" s="9" t="s">
        <v>90</v>
      </c>
      <c r="AY126" s="9" t="s">
        <v>148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9" t="s">
        <v>83</v>
      </c>
      <c r="BK126" s="155">
        <f t="shared" si="9"/>
        <v>0</v>
      </c>
      <c r="BL126" s="9" t="s">
        <v>337</v>
      </c>
      <c r="BM126" s="9" t="s">
        <v>2233</v>
      </c>
    </row>
    <row r="127" spans="2:47" s="23" customFormat="1" ht="46.5" customHeight="1">
      <c r="B127" s="24"/>
      <c r="C127" s="25"/>
      <c r="D127" s="25"/>
      <c r="E127" s="25"/>
      <c r="F127" s="294" t="s">
        <v>2234</v>
      </c>
      <c r="G127" s="294"/>
      <c r="H127" s="294"/>
      <c r="I127" s="294"/>
      <c r="J127" s="25"/>
      <c r="K127" s="25"/>
      <c r="L127" s="25"/>
      <c r="M127" s="25"/>
      <c r="N127" s="25"/>
      <c r="O127" s="25"/>
      <c r="P127" s="25"/>
      <c r="Q127" s="25"/>
      <c r="R127" s="26"/>
      <c r="T127" s="196"/>
      <c r="U127" s="25"/>
      <c r="V127" s="25"/>
      <c r="W127" s="25"/>
      <c r="X127" s="25"/>
      <c r="Y127" s="25"/>
      <c r="Z127" s="25"/>
      <c r="AA127" s="66"/>
      <c r="AT127" s="9" t="s">
        <v>169</v>
      </c>
      <c r="AU127" s="9" t="s">
        <v>90</v>
      </c>
    </row>
    <row r="128" spans="2:65" s="23" customFormat="1" ht="31.5" customHeight="1">
      <c r="B128" s="146"/>
      <c r="C128" s="147" t="s">
        <v>286</v>
      </c>
      <c r="D128" s="147" t="s">
        <v>149</v>
      </c>
      <c r="E128" s="148" t="s">
        <v>2235</v>
      </c>
      <c r="F128" s="291" t="s">
        <v>2236</v>
      </c>
      <c r="G128" s="291"/>
      <c r="H128" s="291"/>
      <c r="I128" s="291"/>
      <c r="J128" s="149" t="s">
        <v>2154</v>
      </c>
      <c r="K128" s="150">
        <v>1</v>
      </c>
      <c r="L128" s="292"/>
      <c r="M128" s="292"/>
      <c r="N128" s="292">
        <f>ROUND(L128*K128,2)</f>
        <v>0</v>
      </c>
      <c r="O128" s="292"/>
      <c r="P128" s="292"/>
      <c r="Q128" s="292"/>
      <c r="R128" s="151"/>
      <c r="T128" s="152"/>
      <c r="U128" s="34" t="s">
        <v>40</v>
      </c>
      <c r="V128" s="153">
        <v>7.076</v>
      </c>
      <c r="W128" s="153">
        <f>V128*K128</f>
        <v>7.076</v>
      </c>
      <c r="X128" s="153">
        <v>0.00021665</v>
      </c>
      <c r="Y128" s="153">
        <f>X128*K128</f>
        <v>0.00021665</v>
      </c>
      <c r="Z128" s="153">
        <v>0</v>
      </c>
      <c r="AA128" s="154">
        <f>Z128*K128</f>
        <v>0</v>
      </c>
      <c r="AR128" s="9" t="s">
        <v>337</v>
      </c>
      <c r="AT128" s="9" t="s">
        <v>149</v>
      </c>
      <c r="AU128" s="9" t="s">
        <v>90</v>
      </c>
      <c r="AY128" s="9" t="s">
        <v>148</v>
      </c>
      <c r="BE128" s="155">
        <f>IF(U128="základní",N128,0)</f>
        <v>0</v>
      </c>
      <c r="BF128" s="155">
        <f>IF(U128="snížená",N128,0)</f>
        <v>0</v>
      </c>
      <c r="BG128" s="155">
        <f>IF(U128="zákl. přenesená",N128,0)</f>
        <v>0</v>
      </c>
      <c r="BH128" s="155">
        <f>IF(U128="sníž. přenesená",N128,0)</f>
        <v>0</v>
      </c>
      <c r="BI128" s="155">
        <f>IF(U128="nulová",N128,0)</f>
        <v>0</v>
      </c>
      <c r="BJ128" s="9" t="s">
        <v>83</v>
      </c>
      <c r="BK128" s="155">
        <f>ROUND(L128*K128,2)</f>
        <v>0</v>
      </c>
      <c r="BL128" s="9" t="s">
        <v>337</v>
      </c>
      <c r="BM128" s="9" t="s">
        <v>2237</v>
      </c>
    </row>
    <row r="129" spans="2:65" s="23" customFormat="1" ht="24.75" customHeight="1">
      <c r="B129" s="146"/>
      <c r="C129" s="192" t="s">
        <v>292</v>
      </c>
      <c r="D129" s="192" t="s">
        <v>631</v>
      </c>
      <c r="E129" s="193" t="s">
        <v>2238</v>
      </c>
      <c r="F129" s="302" t="s">
        <v>2239</v>
      </c>
      <c r="G129" s="302"/>
      <c r="H129" s="302"/>
      <c r="I129" s="302"/>
      <c r="J129" s="194" t="s">
        <v>928</v>
      </c>
      <c r="K129" s="195">
        <v>1</v>
      </c>
      <c r="L129" s="303"/>
      <c r="M129" s="303"/>
      <c r="N129" s="303">
        <f>ROUND(L129*K129,2)</f>
        <v>0</v>
      </c>
      <c r="O129" s="303"/>
      <c r="P129" s="303"/>
      <c r="Q129" s="303"/>
      <c r="R129" s="151"/>
      <c r="T129" s="152"/>
      <c r="U129" s="34" t="s">
        <v>40</v>
      </c>
      <c r="V129" s="153">
        <v>0</v>
      </c>
      <c r="W129" s="153">
        <f>V129*K129</f>
        <v>0</v>
      </c>
      <c r="X129" s="153">
        <v>0</v>
      </c>
      <c r="Y129" s="153">
        <f>X129*K129</f>
        <v>0</v>
      </c>
      <c r="Z129" s="153">
        <v>0</v>
      </c>
      <c r="AA129" s="154">
        <f>Z129*K129</f>
        <v>0</v>
      </c>
      <c r="AR129" s="9" t="s">
        <v>454</v>
      </c>
      <c r="AT129" s="9" t="s">
        <v>631</v>
      </c>
      <c r="AU129" s="9" t="s">
        <v>90</v>
      </c>
      <c r="AY129" s="9" t="s">
        <v>148</v>
      </c>
      <c r="BE129" s="155">
        <f>IF(U129="základní",N129,0)</f>
        <v>0</v>
      </c>
      <c r="BF129" s="155">
        <f>IF(U129="snížená",N129,0)</f>
        <v>0</v>
      </c>
      <c r="BG129" s="155">
        <f>IF(U129="zákl. přenesená",N129,0)</f>
        <v>0</v>
      </c>
      <c r="BH129" s="155">
        <f>IF(U129="sníž. přenesená",N129,0)</f>
        <v>0</v>
      </c>
      <c r="BI129" s="155">
        <f>IF(U129="nulová",N129,0)</f>
        <v>0</v>
      </c>
      <c r="BJ129" s="9" t="s">
        <v>83</v>
      </c>
      <c r="BK129" s="155">
        <f>ROUND(L129*K129,2)</f>
        <v>0</v>
      </c>
      <c r="BL129" s="9" t="s">
        <v>337</v>
      </c>
      <c r="BM129" s="9" t="s">
        <v>2240</v>
      </c>
    </row>
    <row r="130" spans="2:47" s="23" customFormat="1" ht="22.5" customHeight="1">
      <c r="B130" s="24"/>
      <c r="C130" s="25"/>
      <c r="D130" s="25"/>
      <c r="E130" s="25"/>
      <c r="F130" s="294" t="s">
        <v>2241</v>
      </c>
      <c r="G130" s="294"/>
      <c r="H130" s="294"/>
      <c r="I130" s="294"/>
      <c r="J130" s="25"/>
      <c r="K130" s="25"/>
      <c r="L130" s="25"/>
      <c r="M130" s="25"/>
      <c r="N130" s="25"/>
      <c r="O130" s="25"/>
      <c r="P130" s="25"/>
      <c r="Q130" s="25"/>
      <c r="R130" s="26"/>
      <c r="T130" s="196"/>
      <c r="U130" s="25"/>
      <c r="V130" s="25"/>
      <c r="W130" s="25"/>
      <c r="X130" s="25"/>
      <c r="Y130" s="25"/>
      <c r="Z130" s="25"/>
      <c r="AA130" s="66"/>
      <c r="AT130" s="9" t="s">
        <v>169</v>
      </c>
      <c r="AU130" s="9" t="s">
        <v>90</v>
      </c>
    </row>
    <row r="131" spans="2:65" s="23" customFormat="1" ht="31.5" customHeight="1">
      <c r="B131" s="146"/>
      <c r="C131" s="147" t="s">
        <v>297</v>
      </c>
      <c r="D131" s="147" t="s">
        <v>149</v>
      </c>
      <c r="E131" s="148" t="s">
        <v>2242</v>
      </c>
      <c r="F131" s="291" t="s">
        <v>2243</v>
      </c>
      <c r="G131" s="291"/>
      <c r="H131" s="291"/>
      <c r="I131" s="291"/>
      <c r="J131" s="149" t="s">
        <v>1024</v>
      </c>
      <c r="K131" s="150">
        <v>344.798</v>
      </c>
      <c r="L131" s="292"/>
      <c r="M131" s="292"/>
      <c r="N131" s="292">
        <f>ROUND(L131*K131,2)</f>
        <v>0</v>
      </c>
      <c r="O131" s="292"/>
      <c r="P131" s="292"/>
      <c r="Q131" s="292"/>
      <c r="R131" s="151"/>
      <c r="T131" s="152"/>
      <c r="U131" s="34" t="s">
        <v>40</v>
      </c>
      <c r="V131" s="153">
        <v>0</v>
      </c>
      <c r="W131" s="153">
        <f>V131*K131</f>
        <v>0</v>
      </c>
      <c r="X131" s="153">
        <v>0</v>
      </c>
      <c r="Y131" s="153">
        <f>X131*K131</f>
        <v>0</v>
      </c>
      <c r="Z131" s="153">
        <v>0</v>
      </c>
      <c r="AA131" s="154">
        <f>Z131*K131</f>
        <v>0</v>
      </c>
      <c r="AR131" s="9" t="s">
        <v>337</v>
      </c>
      <c r="AT131" s="9" t="s">
        <v>149</v>
      </c>
      <c r="AU131" s="9" t="s">
        <v>90</v>
      </c>
      <c r="AY131" s="9" t="s">
        <v>148</v>
      </c>
      <c r="BE131" s="155">
        <f>IF(U131="základní",N131,0)</f>
        <v>0</v>
      </c>
      <c r="BF131" s="155">
        <f>IF(U131="snížená",N131,0)</f>
        <v>0</v>
      </c>
      <c r="BG131" s="155">
        <f>IF(U131="zákl. přenesená",N131,0)</f>
        <v>0</v>
      </c>
      <c r="BH131" s="155">
        <f>IF(U131="sníž. přenesená",N131,0)</f>
        <v>0</v>
      </c>
      <c r="BI131" s="155">
        <f>IF(U131="nulová",N131,0)</f>
        <v>0</v>
      </c>
      <c r="BJ131" s="9" t="s">
        <v>83</v>
      </c>
      <c r="BK131" s="155">
        <f>ROUND(L131*K131,2)</f>
        <v>0</v>
      </c>
      <c r="BL131" s="9" t="s">
        <v>337</v>
      </c>
      <c r="BM131" s="9" t="s">
        <v>2244</v>
      </c>
    </row>
    <row r="132" spans="2:63" s="134" customFormat="1" ht="29.25" customHeight="1">
      <c r="B132" s="135"/>
      <c r="C132" s="136"/>
      <c r="D132" s="145" t="s">
        <v>2208</v>
      </c>
      <c r="E132" s="145"/>
      <c r="F132" s="145"/>
      <c r="G132" s="145"/>
      <c r="H132" s="145"/>
      <c r="I132" s="145"/>
      <c r="J132" s="145"/>
      <c r="K132" s="145"/>
      <c r="L132" s="145"/>
      <c r="M132" s="145"/>
      <c r="N132" s="301">
        <f>BK132</f>
        <v>0</v>
      </c>
      <c r="O132" s="301"/>
      <c r="P132" s="301"/>
      <c r="Q132" s="301"/>
      <c r="R132" s="138"/>
      <c r="T132" s="139"/>
      <c r="U132" s="136"/>
      <c r="V132" s="136"/>
      <c r="W132" s="140">
        <f>SUM(W133:W139)</f>
        <v>105.043</v>
      </c>
      <c r="X132" s="136"/>
      <c r="Y132" s="140">
        <f>SUM(Y133:Y139)</f>
        <v>0.1290121275</v>
      </c>
      <c r="Z132" s="136"/>
      <c r="AA132" s="141">
        <f>SUM(AA133:AA139)</f>
        <v>0</v>
      </c>
      <c r="AR132" s="142" t="s">
        <v>90</v>
      </c>
      <c r="AT132" s="143" t="s">
        <v>74</v>
      </c>
      <c r="AU132" s="143" t="s">
        <v>83</v>
      </c>
      <c r="AY132" s="142" t="s">
        <v>148</v>
      </c>
      <c r="BK132" s="144">
        <f>SUM(BK133:BK139)</f>
        <v>0</v>
      </c>
    </row>
    <row r="133" spans="2:65" s="23" customFormat="1" ht="31.5" customHeight="1">
      <c r="B133" s="146"/>
      <c r="C133" s="147" t="s">
        <v>304</v>
      </c>
      <c r="D133" s="147" t="s">
        <v>149</v>
      </c>
      <c r="E133" s="148" t="s">
        <v>2245</v>
      </c>
      <c r="F133" s="291" t="s">
        <v>2246</v>
      </c>
      <c r="G133" s="291"/>
      <c r="H133" s="291"/>
      <c r="I133" s="291"/>
      <c r="J133" s="149" t="s">
        <v>451</v>
      </c>
      <c r="K133" s="150">
        <v>256</v>
      </c>
      <c r="L133" s="292"/>
      <c r="M133" s="292"/>
      <c r="N133" s="292">
        <f>ROUND(L133*K133,2)</f>
        <v>0</v>
      </c>
      <c r="O133" s="292"/>
      <c r="P133" s="292"/>
      <c r="Q133" s="292"/>
      <c r="R133" s="151"/>
      <c r="T133" s="152"/>
      <c r="U133" s="34" t="s">
        <v>40</v>
      </c>
      <c r="V133" s="153">
        <v>0</v>
      </c>
      <c r="W133" s="153">
        <f>V133*K133</f>
        <v>0</v>
      </c>
      <c r="X133" s="153">
        <v>0</v>
      </c>
      <c r="Y133" s="153">
        <f>X133*K133</f>
        <v>0</v>
      </c>
      <c r="Z133" s="153">
        <v>0</v>
      </c>
      <c r="AA133" s="154">
        <f>Z133*K133</f>
        <v>0</v>
      </c>
      <c r="AR133" s="9" t="s">
        <v>337</v>
      </c>
      <c r="AT133" s="9" t="s">
        <v>149</v>
      </c>
      <c r="AU133" s="9" t="s">
        <v>90</v>
      </c>
      <c r="AY133" s="9" t="s">
        <v>148</v>
      </c>
      <c r="BE133" s="155">
        <f>IF(U133="základní",N133,0)</f>
        <v>0</v>
      </c>
      <c r="BF133" s="155">
        <f>IF(U133="snížená",N133,0)</f>
        <v>0</v>
      </c>
      <c r="BG133" s="155">
        <f>IF(U133="zákl. přenesená",N133,0)</f>
        <v>0</v>
      </c>
      <c r="BH133" s="155">
        <f>IF(U133="sníž. přenesená",N133,0)</f>
        <v>0</v>
      </c>
      <c r="BI133" s="155">
        <f>IF(U133="nulová",N133,0)</f>
        <v>0</v>
      </c>
      <c r="BJ133" s="9" t="s">
        <v>83</v>
      </c>
      <c r="BK133" s="155">
        <f>ROUND(L133*K133,2)</f>
        <v>0</v>
      </c>
      <c r="BL133" s="9" t="s">
        <v>337</v>
      </c>
      <c r="BM133" s="9" t="s">
        <v>2247</v>
      </c>
    </row>
    <row r="134" spans="2:51" s="165" customFormat="1" ht="22.5" customHeight="1">
      <c r="B134" s="166"/>
      <c r="C134" s="167"/>
      <c r="D134" s="167"/>
      <c r="E134" s="168"/>
      <c r="F134" s="300" t="s">
        <v>2248</v>
      </c>
      <c r="G134" s="300"/>
      <c r="H134" s="300"/>
      <c r="I134" s="300"/>
      <c r="J134" s="167"/>
      <c r="K134" s="169">
        <v>256</v>
      </c>
      <c r="L134" s="167"/>
      <c r="M134" s="167"/>
      <c r="N134" s="167"/>
      <c r="O134" s="167"/>
      <c r="P134" s="167"/>
      <c r="Q134" s="167"/>
      <c r="R134" s="170"/>
      <c r="T134" s="171"/>
      <c r="U134" s="167"/>
      <c r="V134" s="167"/>
      <c r="W134" s="167"/>
      <c r="X134" s="167"/>
      <c r="Y134" s="167"/>
      <c r="Z134" s="167"/>
      <c r="AA134" s="172"/>
      <c r="AT134" s="173" t="s">
        <v>269</v>
      </c>
      <c r="AU134" s="173" t="s">
        <v>90</v>
      </c>
      <c r="AV134" s="165" t="s">
        <v>90</v>
      </c>
      <c r="AW134" s="165" t="s">
        <v>32</v>
      </c>
      <c r="AX134" s="165" t="s">
        <v>83</v>
      </c>
      <c r="AY134" s="173" t="s">
        <v>148</v>
      </c>
    </row>
    <row r="135" spans="2:65" s="23" customFormat="1" ht="31.5" customHeight="1">
      <c r="B135" s="146"/>
      <c r="C135" s="147" t="s">
        <v>309</v>
      </c>
      <c r="D135" s="147" t="s">
        <v>149</v>
      </c>
      <c r="E135" s="148" t="s">
        <v>2249</v>
      </c>
      <c r="F135" s="291" t="s">
        <v>2250</v>
      </c>
      <c r="G135" s="291"/>
      <c r="H135" s="291"/>
      <c r="I135" s="291"/>
      <c r="J135" s="149" t="s">
        <v>451</v>
      </c>
      <c r="K135" s="150">
        <v>4</v>
      </c>
      <c r="L135" s="292"/>
      <c r="M135" s="292"/>
      <c r="N135" s="292">
        <f>ROUND(L135*K135,2)</f>
        <v>0</v>
      </c>
      <c r="O135" s="292"/>
      <c r="P135" s="292"/>
      <c r="Q135" s="292"/>
      <c r="R135" s="151"/>
      <c r="T135" s="152"/>
      <c r="U135" s="34" t="s">
        <v>40</v>
      </c>
      <c r="V135" s="153">
        <v>0.325</v>
      </c>
      <c r="W135" s="153">
        <f>V135*K135</f>
        <v>1.3</v>
      </c>
      <c r="X135" s="153">
        <v>0.00147675</v>
      </c>
      <c r="Y135" s="153">
        <f>X135*K135</f>
        <v>0.005907</v>
      </c>
      <c r="Z135" s="153">
        <v>0</v>
      </c>
      <c r="AA135" s="154">
        <f>Z135*K135</f>
        <v>0</v>
      </c>
      <c r="AR135" s="9" t="s">
        <v>337</v>
      </c>
      <c r="AT135" s="9" t="s">
        <v>149</v>
      </c>
      <c r="AU135" s="9" t="s">
        <v>90</v>
      </c>
      <c r="AY135" s="9" t="s">
        <v>148</v>
      </c>
      <c r="BE135" s="155">
        <f>IF(U135="základní",N135,0)</f>
        <v>0</v>
      </c>
      <c r="BF135" s="155">
        <f>IF(U135="snížená",N135,0)</f>
        <v>0</v>
      </c>
      <c r="BG135" s="155">
        <f>IF(U135="zákl. přenesená",N135,0)</f>
        <v>0</v>
      </c>
      <c r="BH135" s="155">
        <f>IF(U135="sníž. přenesená",N135,0)</f>
        <v>0</v>
      </c>
      <c r="BI135" s="155">
        <f>IF(U135="nulová",N135,0)</f>
        <v>0</v>
      </c>
      <c r="BJ135" s="9" t="s">
        <v>83</v>
      </c>
      <c r="BK135" s="155">
        <f>ROUND(L135*K135,2)</f>
        <v>0</v>
      </c>
      <c r="BL135" s="9" t="s">
        <v>337</v>
      </c>
      <c r="BM135" s="9" t="s">
        <v>2251</v>
      </c>
    </row>
    <row r="136" spans="2:65" s="23" customFormat="1" ht="31.5" customHeight="1">
      <c r="B136" s="146"/>
      <c r="C136" s="147" t="s">
        <v>316</v>
      </c>
      <c r="D136" s="147" t="s">
        <v>149</v>
      </c>
      <c r="E136" s="148" t="s">
        <v>2252</v>
      </c>
      <c r="F136" s="291" t="s">
        <v>2253</v>
      </c>
      <c r="G136" s="291"/>
      <c r="H136" s="291"/>
      <c r="I136" s="291"/>
      <c r="J136" s="149" t="s">
        <v>451</v>
      </c>
      <c r="K136" s="150">
        <v>185</v>
      </c>
      <c r="L136" s="292"/>
      <c r="M136" s="292"/>
      <c r="N136" s="292">
        <f>ROUND(L136*K136,2)</f>
        <v>0</v>
      </c>
      <c r="O136" s="292"/>
      <c r="P136" s="292"/>
      <c r="Q136" s="292"/>
      <c r="R136" s="151"/>
      <c r="T136" s="152"/>
      <c r="U136" s="34" t="s">
        <v>40</v>
      </c>
      <c r="V136" s="153">
        <v>0.40900000000000003</v>
      </c>
      <c r="W136" s="153">
        <f>V136*K136</f>
        <v>75.665</v>
      </c>
      <c r="X136" s="153">
        <v>0.0004540475</v>
      </c>
      <c r="Y136" s="153">
        <f>X136*K136</f>
        <v>0.0839987875</v>
      </c>
      <c r="Z136" s="153">
        <v>0</v>
      </c>
      <c r="AA136" s="154">
        <f>Z136*K136</f>
        <v>0</v>
      </c>
      <c r="AR136" s="9" t="s">
        <v>337</v>
      </c>
      <c r="AT136" s="9" t="s">
        <v>149</v>
      </c>
      <c r="AU136" s="9" t="s">
        <v>90</v>
      </c>
      <c r="AY136" s="9" t="s">
        <v>148</v>
      </c>
      <c r="BE136" s="155">
        <f>IF(U136="základní",N136,0)</f>
        <v>0</v>
      </c>
      <c r="BF136" s="155">
        <f>IF(U136="snížená",N136,0)</f>
        <v>0</v>
      </c>
      <c r="BG136" s="155">
        <f>IF(U136="zákl. přenesená",N136,0)</f>
        <v>0</v>
      </c>
      <c r="BH136" s="155">
        <f>IF(U136="sníž. přenesená",N136,0)</f>
        <v>0</v>
      </c>
      <c r="BI136" s="155">
        <f>IF(U136="nulová",N136,0)</f>
        <v>0</v>
      </c>
      <c r="BJ136" s="9" t="s">
        <v>83</v>
      </c>
      <c r="BK136" s="155">
        <f>ROUND(L136*K136,2)</f>
        <v>0</v>
      </c>
      <c r="BL136" s="9" t="s">
        <v>337</v>
      </c>
      <c r="BM136" s="9" t="s">
        <v>2254</v>
      </c>
    </row>
    <row r="137" spans="2:65" s="23" customFormat="1" ht="31.5" customHeight="1">
      <c r="B137" s="146"/>
      <c r="C137" s="147" t="s">
        <v>324</v>
      </c>
      <c r="D137" s="147" t="s">
        <v>149</v>
      </c>
      <c r="E137" s="148" t="s">
        <v>2255</v>
      </c>
      <c r="F137" s="291" t="s">
        <v>2256</v>
      </c>
      <c r="G137" s="291"/>
      <c r="H137" s="291"/>
      <c r="I137" s="291"/>
      <c r="J137" s="149" t="s">
        <v>451</v>
      </c>
      <c r="K137" s="150">
        <v>55</v>
      </c>
      <c r="L137" s="292"/>
      <c r="M137" s="292"/>
      <c r="N137" s="292">
        <f>ROUND(L137*K137,2)</f>
        <v>0</v>
      </c>
      <c r="O137" s="292"/>
      <c r="P137" s="292"/>
      <c r="Q137" s="292"/>
      <c r="R137" s="151"/>
      <c r="T137" s="152"/>
      <c r="U137" s="34" t="s">
        <v>40</v>
      </c>
      <c r="V137" s="153">
        <v>0.41800000000000004</v>
      </c>
      <c r="W137" s="153">
        <f>V137*K137</f>
        <v>22.990000000000002</v>
      </c>
      <c r="X137" s="153">
        <v>0.00056</v>
      </c>
      <c r="Y137" s="153">
        <f>X137*K137</f>
        <v>0.030799999999999998</v>
      </c>
      <c r="Z137" s="153">
        <v>0</v>
      </c>
      <c r="AA137" s="154">
        <f>Z137*K137</f>
        <v>0</v>
      </c>
      <c r="AR137" s="9" t="s">
        <v>337</v>
      </c>
      <c r="AT137" s="9" t="s">
        <v>149</v>
      </c>
      <c r="AU137" s="9" t="s">
        <v>90</v>
      </c>
      <c r="AY137" s="9" t="s">
        <v>148</v>
      </c>
      <c r="BE137" s="155">
        <f>IF(U137="základní",N137,0)</f>
        <v>0</v>
      </c>
      <c r="BF137" s="155">
        <f>IF(U137="snížená",N137,0)</f>
        <v>0</v>
      </c>
      <c r="BG137" s="155">
        <f>IF(U137="zákl. přenesená",N137,0)</f>
        <v>0</v>
      </c>
      <c r="BH137" s="155">
        <f>IF(U137="sníž. přenesená",N137,0)</f>
        <v>0</v>
      </c>
      <c r="BI137" s="155">
        <f>IF(U137="nulová",N137,0)</f>
        <v>0</v>
      </c>
      <c r="BJ137" s="9" t="s">
        <v>83</v>
      </c>
      <c r="BK137" s="155">
        <f>ROUND(L137*K137,2)</f>
        <v>0</v>
      </c>
      <c r="BL137" s="9" t="s">
        <v>337</v>
      </c>
      <c r="BM137" s="9" t="s">
        <v>2257</v>
      </c>
    </row>
    <row r="138" spans="2:65" s="23" customFormat="1" ht="31.5" customHeight="1">
      <c r="B138" s="146"/>
      <c r="C138" s="147" t="s">
        <v>10</v>
      </c>
      <c r="D138" s="147" t="s">
        <v>149</v>
      </c>
      <c r="E138" s="148" t="s">
        <v>2258</v>
      </c>
      <c r="F138" s="291" t="s">
        <v>2259</v>
      </c>
      <c r="G138" s="291"/>
      <c r="H138" s="291"/>
      <c r="I138" s="291"/>
      <c r="J138" s="149" t="s">
        <v>451</v>
      </c>
      <c r="K138" s="150">
        <v>12</v>
      </c>
      <c r="L138" s="292"/>
      <c r="M138" s="292"/>
      <c r="N138" s="292">
        <f>ROUND(L138*K138,2)</f>
        <v>0</v>
      </c>
      <c r="O138" s="292"/>
      <c r="P138" s="292"/>
      <c r="Q138" s="292"/>
      <c r="R138" s="151"/>
      <c r="T138" s="152"/>
      <c r="U138" s="34" t="s">
        <v>40</v>
      </c>
      <c r="V138" s="153">
        <v>0.42400000000000004</v>
      </c>
      <c r="W138" s="153">
        <f>V138*K138</f>
        <v>5.088000000000001</v>
      </c>
      <c r="X138" s="153">
        <v>0.0006921950000000002</v>
      </c>
      <c r="Y138" s="153">
        <f>X138*K138</f>
        <v>0.008306340000000002</v>
      </c>
      <c r="Z138" s="153">
        <v>0</v>
      </c>
      <c r="AA138" s="154">
        <f>Z138*K138</f>
        <v>0</v>
      </c>
      <c r="AR138" s="9" t="s">
        <v>337</v>
      </c>
      <c r="AT138" s="9" t="s">
        <v>149</v>
      </c>
      <c r="AU138" s="9" t="s">
        <v>90</v>
      </c>
      <c r="AY138" s="9" t="s">
        <v>148</v>
      </c>
      <c r="BE138" s="155">
        <f>IF(U138="základní",N138,0)</f>
        <v>0</v>
      </c>
      <c r="BF138" s="155">
        <f>IF(U138="snížená",N138,0)</f>
        <v>0</v>
      </c>
      <c r="BG138" s="155">
        <f>IF(U138="zákl. přenesená",N138,0)</f>
        <v>0</v>
      </c>
      <c r="BH138" s="155">
        <f>IF(U138="sníž. přenesená",N138,0)</f>
        <v>0</v>
      </c>
      <c r="BI138" s="155">
        <f>IF(U138="nulová",N138,0)</f>
        <v>0</v>
      </c>
      <c r="BJ138" s="9" t="s">
        <v>83</v>
      </c>
      <c r="BK138" s="155">
        <f>ROUND(L138*K138,2)</f>
        <v>0</v>
      </c>
      <c r="BL138" s="9" t="s">
        <v>337</v>
      </c>
      <c r="BM138" s="9" t="s">
        <v>2260</v>
      </c>
    </row>
    <row r="139" spans="2:65" s="23" customFormat="1" ht="31.5" customHeight="1">
      <c r="B139" s="146"/>
      <c r="C139" s="147" t="s">
        <v>337</v>
      </c>
      <c r="D139" s="147" t="s">
        <v>149</v>
      </c>
      <c r="E139" s="148" t="s">
        <v>2261</v>
      </c>
      <c r="F139" s="291" t="s">
        <v>2262</v>
      </c>
      <c r="G139" s="291"/>
      <c r="H139" s="291"/>
      <c r="I139" s="291"/>
      <c r="J139" s="149" t="s">
        <v>1024</v>
      </c>
      <c r="K139" s="150">
        <v>822.176</v>
      </c>
      <c r="L139" s="292"/>
      <c r="M139" s="292"/>
      <c r="N139" s="292">
        <f>ROUND(L139*K139,2)</f>
        <v>0</v>
      </c>
      <c r="O139" s="292"/>
      <c r="P139" s="292"/>
      <c r="Q139" s="292"/>
      <c r="R139" s="151"/>
      <c r="T139" s="152"/>
      <c r="U139" s="34" t="s">
        <v>40</v>
      </c>
      <c r="V139" s="153">
        <v>0</v>
      </c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9" t="s">
        <v>337</v>
      </c>
      <c r="AT139" s="9" t="s">
        <v>149</v>
      </c>
      <c r="AU139" s="9" t="s">
        <v>90</v>
      </c>
      <c r="AY139" s="9" t="s">
        <v>148</v>
      </c>
      <c r="BE139" s="155">
        <f>IF(U139="základní",N139,0)</f>
        <v>0</v>
      </c>
      <c r="BF139" s="155">
        <f>IF(U139="snížená",N139,0)</f>
        <v>0</v>
      </c>
      <c r="BG139" s="155">
        <f>IF(U139="zákl. přenesená",N139,0)</f>
        <v>0</v>
      </c>
      <c r="BH139" s="155">
        <f>IF(U139="sníž. přenesená",N139,0)</f>
        <v>0</v>
      </c>
      <c r="BI139" s="155">
        <f>IF(U139="nulová",N139,0)</f>
        <v>0</v>
      </c>
      <c r="BJ139" s="9" t="s">
        <v>83</v>
      </c>
      <c r="BK139" s="155">
        <f>ROUND(L139*K139,2)</f>
        <v>0</v>
      </c>
      <c r="BL139" s="9" t="s">
        <v>337</v>
      </c>
      <c r="BM139" s="9" t="s">
        <v>2263</v>
      </c>
    </row>
    <row r="140" spans="2:63" s="134" customFormat="1" ht="29.25" customHeight="1">
      <c r="B140" s="135"/>
      <c r="C140" s="136"/>
      <c r="D140" s="145" t="s">
        <v>2209</v>
      </c>
      <c r="E140" s="145"/>
      <c r="F140" s="145"/>
      <c r="G140" s="145"/>
      <c r="H140" s="145"/>
      <c r="I140" s="145"/>
      <c r="J140" s="145"/>
      <c r="K140" s="145"/>
      <c r="L140" s="145"/>
      <c r="M140" s="145"/>
      <c r="N140" s="301">
        <f>BK140</f>
        <v>0</v>
      </c>
      <c r="O140" s="301"/>
      <c r="P140" s="301"/>
      <c r="Q140" s="301"/>
      <c r="R140" s="138"/>
      <c r="T140" s="139"/>
      <c r="U140" s="136"/>
      <c r="V140" s="136"/>
      <c r="W140" s="140">
        <f>SUM(W141:W144)</f>
        <v>0</v>
      </c>
      <c r="X140" s="136"/>
      <c r="Y140" s="140">
        <f>SUM(Y141:Y144)</f>
        <v>0</v>
      </c>
      <c r="Z140" s="136"/>
      <c r="AA140" s="141">
        <f>SUM(AA141:AA144)</f>
        <v>0</v>
      </c>
      <c r="AR140" s="142" t="s">
        <v>90</v>
      </c>
      <c r="AT140" s="143" t="s">
        <v>74</v>
      </c>
      <c r="AU140" s="143" t="s">
        <v>83</v>
      </c>
      <c r="AY140" s="142" t="s">
        <v>148</v>
      </c>
      <c r="BK140" s="144">
        <f>SUM(BK141:BK144)</f>
        <v>0</v>
      </c>
    </row>
    <row r="141" spans="2:65" s="23" customFormat="1" ht="31.5" customHeight="1">
      <c r="B141" s="146"/>
      <c r="C141" s="147" t="s">
        <v>342</v>
      </c>
      <c r="D141" s="147" t="s">
        <v>149</v>
      </c>
      <c r="E141" s="148" t="s">
        <v>2264</v>
      </c>
      <c r="F141" s="291" t="s">
        <v>2265</v>
      </c>
      <c r="G141" s="291"/>
      <c r="H141" s="291"/>
      <c r="I141" s="291"/>
      <c r="J141" s="149" t="s">
        <v>928</v>
      </c>
      <c r="K141" s="150">
        <v>26</v>
      </c>
      <c r="L141" s="292"/>
      <c r="M141" s="292"/>
      <c r="N141" s="292">
        <f>ROUND(L141*K141,2)</f>
        <v>0</v>
      </c>
      <c r="O141" s="292"/>
      <c r="P141" s="292"/>
      <c r="Q141" s="292"/>
      <c r="R141" s="151"/>
      <c r="T141" s="152"/>
      <c r="U141" s="34" t="s">
        <v>40</v>
      </c>
      <c r="V141" s="153">
        <v>0</v>
      </c>
      <c r="W141" s="153">
        <f>V141*K141</f>
        <v>0</v>
      </c>
      <c r="X141" s="153">
        <v>0</v>
      </c>
      <c r="Y141" s="153">
        <f>X141*K141</f>
        <v>0</v>
      </c>
      <c r="Z141" s="153">
        <v>0</v>
      </c>
      <c r="AA141" s="154">
        <f>Z141*K141</f>
        <v>0</v>
      </c>
      <c r="AR141" s="9" t="s">
        <v>337</v>
      </c>
      <c r="AT141" s="9" t="s">
        <v>149</v>
      </c>
      <c r="AU141" s="9" t="s">
        <v>90</v>
      </c>
      <c r="AY141" s="9" t="s">
        <v>148</v>
      </c>
      <c r="BE141" s="155">
        <f>IF(U141="základní",N141,0)</f>
        <v>0</v>
      </c>
      <c r="BF141" s="155">
        <f>IF(U141="snížená",N141,0)</f>
        <v>0</v>
      </c>
      <c r="BG141" s="155">
        <f>IF(U141="zákl. přenesená",N141,0)</f>
        <v>0</v>
      </c>
      <c r="BH141" s="155">
        <f>IF(U141="sníž. přenesená",N141,0)</f>
        <v>0</v>
      </c>
      <c r="BI141" s="155">
        <f>IF(U141="nulová",N141,0)</f>
        <v>0</v>
      </c>
      <c r="BJ141" s="9" t="s">
        <v>83</v>
      </c>
      <c r="BK141" s="155">
        <f>ROUND(L141*K141,2)</f>
        <v>0</v>
      </c>
      <c r="BL141" s="9" t="s">
        <v>337</v>
      </c>
      <c r="BM141" s="9" t="s">
        <v>2266</v>
      </c>
    </row>
    <row r="142" spans="2:65" s="23" customFormat="1" ht="31.5" customHeight="1">
      <c r="B142" s="146"/>
      <c r="C142" s="147" t="s">
        <v>355</v>
      </c>
      <c r="D142" s="147" t="s">
        <v>149</v>
      </c>
      <c r="E142" s="148" t="s">
        <v>2267</v>
      </c>
      <c r="F142" s="291" t="s">
        <v>2268</v>
      </c>
      <c r="G142" s="291"/>
      <c r="H142" s="291"/>
      <c r="I142" s="291"/>
      <c r="J142" s="149" t="s">
        <v>928</v>
      </c>
      <c r="K142" s="150">
        <v>23</v>
      </c>
      <c r="L142" s="292"/>
      <c r="M142" s="292"/>
      <c r="N142" s="292">
        <f>ROUND(L142*K142,2)</f>
        <v>0</v>
      </c>
      <c r="O142" s="292"/>
      <c r="P142" s="292"/>
      <c r="Q142" s="292"/>
      <c r="R142" s="151"/>
      <c r="T142" s="152"/>
      <c r="U142" s="34" t="s">
        <v>40</v>
      </c>
      <c r="V142" s="153">
        <v>0</v>
      </c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9" t="s">
        <v>337</v>
      </c>
      <c r="AT142" s="9" t="s">
        <v>149</v>
      </c>
      <c r="AU142" s="9" t="s">
        <v>90</v>
      </c>
      <c r="AY142" s="9" t="s">
        <v>148</v>
      </c>
      <c r="BE142" s="155">
        <f>IF(U142="základní",N142,0)</f>
        <v>0</v>
      </c>
      <c r="BF142" s="155">
        <f>IF(U142="snížená",N142,0)</f>
        <v>0</v>
      </c>
      <c r="BG142" s="155">
        <f>IF(U142="zákl. přenesená",N142,0)</f>
        <v>0</v>
      </c>
      <c r="BH142" s="155">
        <f>IF(U142="sníž. přenesená",N142,0)</f>
        <v>0</v>
      </c>
      <c r="BI142" s="155">
        <f>IF(U142="nulová",N142,0)</f>
        <v>0</v>
      </c>
      <c r="BJ142" s="9" t="s">
        <v>83</v>
      </c>
      <c r="BK142" s="155">
        <f>ROUND(L142*K142,2)</f>
        <v>0</v>
      </c>
      <c r="BL142" s="9" t="s">
        <v>337</v>
      </c>
      <c r="BM142" s="9" t="s">
        <v>2269</v>
      </c>
    </row>
    <row r="143" spans="2:65" s="23" customFormat="1" ht="24.75" customHeight="1">
      <c r="B143" s="146"/>
      <c r="C143" s="147" t="s">
        <v>361</v>
      </c>
      <c r="D143" s="147" t="s">
        <v>149</v>
      </c>
      <c r="E143" s="148" t="s">
        <v>2270</v>
      </c>
      <c r="F143" s="291" t="s">
        <v>2271</v>
      </c>
      <c r="G143" s="291"/>
      <c r="H143" s="291"/>
      <c r="I143" s="291"/>
      <c r="J143" s="149" t="s">
        <v>928</v>
      </c>
      <c r="K143" s="150">
        <v>3</v>
      </c>
      <c r="L143" s="292"/>
      <c r="M143" s="292"/>
      <c r="N143" s="292">
        <f>ROUND(L143*K143,2)</f>
        <v>0</v>
      </c>
      <c r="O143" s="292"/>
      <c r="P143" s="292"/>
      <c r="Q143" s="292"/>
      <c r="R143" s="151"/>
      <c r="T143" s="152"/>
      <c r="U143" s="34" t="s">
        <v>40</v>
      </c>
      <c r="V143" s="153">
        <v>0</v>
      </c>
      <c r="W143" s="153">
        <f>V143*K143</f>
        <v>0</v>
      </c>
      <c r="X143" s="153">
        <v>0</v>
      </c>
      <c r="Y143" s="153">
        <f>X143*K143</f>
        <v>0</v>
      </c>
      <c r="Z143" s="153">
        <v>0</v>
      </c>
      <c r="AA143" s="154">
        <f>Z143*K143</f>
        <v>0</v>
      </c>
      <c r="AR143" s="9" t="s">
        <v>337</v>
      </c>
      <c r="AT143" s="9" t="s">
        <v>149</v>
      </c>
      <c r="AU143" s="9" t="s">
        <v>90</v>
      </c>
      <c r="AY143" s="9" t="s">
        <v>148</v>
      </c>
      <c r="BE143" s="155">
        <f>IF(U143="základní",N143,0)</f>
        <v>0</v>
      </c>
      <c r="BF143" s="155">
        <f>IF(U143="snížená",N143,0)</f>
        <v>0</v>
      </c>
      <c r="BG143" s="155">
        <f>IF(U143="zákl. přenesená",N143,0)</f>
        <v>0</v>
      </c>
      <c r="BH143" s="155">
        <f>IF(U143="sníž. přenesená",N143,0)</f>
        <v>0</v>
      </c>
      <c r="BI143" s="155">
        <f>IF(U143="nulová",N143,0)</f>
        <v>0</v>
      </c>
      <c r="BJ143" s="9" t="s">
        <v>83</v>
      </c>
      <c r="BK143" s="155">
        <f>ROUND(L143*K143,2)</f>
        <v>0</v>
      </c>
      <c r="BL143" s="9" t="s">
        <v>337</v>
      </c>
      <c r="BM143" s="9" t="s">
        <v>2272</v>
      </c>
    </row>
    <row r="144" spans="2:65" s="23" customFormat="1" ht="31.5" customHeight="1">
      <c r="B144" s="146"/>
      <c r="C144" s="147" t="s">
        <v>376</v>
      </c>
      <c r="D144" s="147" t="s">
        <v>149</v>
      </c>
      <c r="E144" s="148" t="s">
        <v>2273</v>
      </c>
      <c r="F144" s="291" t="s">
        <v>2274</v>
      </c>
      <c r="G144" s="291"/>
      <c r="H144" s="291"/>
      <c r="I144" s="291"/>
      <c r="J144" s="149" t="s">
        <v>1024</v>
      </c>
      <c r="K144" s="150">
        <v>164.846</v>
      </c>
      <c r="L144" s="292"/>
      <c r="M144" s="292"/>
      <c r="N144" s="292">
        <f>ROUND(L144*K144,2)</f>
        <v>0</v>
      </c>
      <c r="O144" s="292"/>
      <c r="P144" s="292"/>
      <c r="Q144" s="292"/>
      <c r="R144" s="151"/>
      <c r="T144" s="152"/>
      <c r="U144" s="34" t="s">
        <v>40</v>
      </c>
      <c r="V144" s="153">
        <v>0</v>
      </c>
      <c r="W144" s="153">
        <f>V144*K144</f>
        <v>0</v>
      </c>
      <c r="X144" s="153">
        <v>0</v>
      </c>
      <c r="Y144" s="153">
        <f>X144*K144</f>
        <v>0</v>
      </c>
      <c r="Z144" s="153">
        <v>0</v>
      </c>
      <c r="AA144" s="154">
        <f>Z144*K144</f>
        <v>0</v>
      </c>
      <c r="AR144" s="9" t="s">
        <v>337</v>
      </c>
      <c r="AT144" s="9" t="s">
        <v>149</v>
      </c>
      <c r="AU144" s="9" t="s">
        <v>90</v>
      </c>
      <c r="AY144" s="9" t="s">
        <v>148</v>
      </c>
      <c r="BE144" s="155">
        <f>IF(U144="základní",N144,0)</f>
        <v>0</v>
      </c>
      <c r="BF144" s="155">
        <f>IF(U144="snížená",N144,0)</f>
        <v>0</v>
      </c>
      <c r="BG144" s="155">
        <f>IF(U144="zákl. přenesená",N144,0)</f>
        <v>0</v>
      </c>
      <c r="BH144" s="155">
        <f>IF(U144="sníž. přenesená",N144,0)</f>
        <v>0</v>
      </c>
      <c r="BI144" s="155">
        <f>IF(U144="nulová",N144,0)</f>
        <v>0</v>
      </c>
      <c r="BJ144" s="9" t="s">
        <v>83</v>
      </c>
      <c r="BK144" s="155">
        <f>ROUND(L144*K144,2)</f>
        <v>0</v>
      </c>
      <c r="BL144" s="9" t="s">
        <v>337</v>
      </c>
      <c r="BM144" s="9" t="s">
        <v>2275</v>
      </c>
    </row>
    <row r="145" spans="2:63" s="134" customFormat="1" ht="29.25" customHeight="1">
      <c r="B145" s="135"/>
      <c r="C145" s="136"/>
      <c r="D145" s="145" t="s">
        <v>2210</v>
      </c>
      <c r="E145" s="145"/>
      <c r="F145" s="145"/>
      <c r="G145" s="145"/>
      <c r="H145" s="145"/>
      <c r="I145" s="145"/>
      <c r="J145" s="145"/>
      <c r="K145" s="145"/>
      <c r="L145" s="145"/>
      <c r="M145" s="145"/>
      <c r="N145" s="301">
        <f>BK145</f>
        <v>0</v>
      </c>
      <c r="O145" s="301"/>
      <c r="P145" s="301"/>
      <c r="Q145" s="301"/>
      <c r="R145" s="138"/>
      <c r="T145" s="139"/>
      <c r="U145" s="136"/>
      <c r="V145" s="136"/>
      <c r="W145" s="140">
        <f>SUM(W146:W161)</f>
        <v>7.109</v>
      </c>
      <c r="X145" s="136"/>
      <c r="Y145" s="140">
        <f>SUM(Y146:Y161)</f>
        <v>0.66173</v>
      </c>
      <c r="Z145" s="136"/>
      <c r="AA145" s="141">
        <f>SUM(AA146:AA161)</f>
        <v>0</v>
      </c>
      <c r="AR145" s="142" t="s">
        <v>90</v>
      </c>
      <c r="AT145" s="143" t="s">
        <v>74</v>
      </c>
      <c r="AU145" s="143" t="s">
        <v>83</v>
      </c>
      <c r="AY145" s="142" t="s">
        <v>148</v>
      </c>
      <c r="BK145" s="144">
        <f>SUM(BK146:BK161)</f>
        <v>0</v>
      </c>
    </row>
    <row r="146" spans="2:65" s="23" customFormat="1" ht="31.5" customHeight="1">
      <c r="B146" s="146"/>
      <c r="C146" s="147" t="s">
        <v>9</v>
      </c>
      <c r="D146" s="147" t="s">
        <v>149</v>
      </c>
      <c r="E146" s="148" t="s">
        <v>2276</v>
      </c>
      <c r="F146" s="291" t="s">
        <v>2277</v>
      </c>
      <c r="G146" s="291"/>
      <c r="H146" s="291"/>
      <c r="I146" s="291"/>
      <c r="J146" s="149" t="s">
        <v>259</v>
      </c>
      <c r="K146" s="150">
        <v>1</v>
      </c>
      <c r="L146" s="292"/>
      <c r="M146" s="292"/>
      <c r="N146" s="292">
        <f aca="true" t="shared" si="10" ref="N146:N152">ROUND(L146*K146,2)</f>
        <v>0</v>
      </c>
      <c r="O146" s="292"/>
      <c r="P146" s="292"/>
      <c r="Q146" s="292"/>
      <c r="R146" s="151"/>
      <c r="T146" s="152"/>
      <c r="U146" s="34" t="s">
        <v>40</v>
      </c>
      <c r="V146" s="153">
        <v>0.217</v>
      </c>
      <c r="W146" s="153">
        <f aca="true" t="shared" si="11" ref="W146:W152">V146*K146</f>
        <v>0.217</v>
      </c>
      <c r="X146" s="153">
        <v>0.007200000000000001</v>
      </c>
      <c r="Y146" s="153">
        <f aca="true" t="shared" si="12" ref="Y146:Y152">X146*K146</f>
        <v>0.007200000000000001</v>
      </c>
      <c r="Z146" s="153">
        <v>0</v>
      </c>
      <c r="AA146" s="154">
        <f aca="true" t="shared" si="13" ref="AA146:AA152">Z146*K146</f>
        <v>0</v>
      </c>
      <c r="AR146" s="9" t="s">
        <v>337</v>
      </c>
      <c r="AT146" s="9" t="s">
        <v>149</v>
      </c>
      <c r="AU146" s="9" t="s">
        <v>90</v>
      </c>
      <c r="AY146" s="9" t="s">
        <v>148</v>
      </c>
      <c r="BE146" s="155">
        <f aca="true" t="shared" si="14" ref="BE146:BE152">IF(U146="základní",N146,0)</f>
        <v>0</v>
      </c>
      <c r="BF146" s="155">
        <f aca="true" t="shared" si="15" ref="BF146:BF152">IF(U146="snížená",N146,0)</f>
        <v>0</v>
      </c>
      <c r="BG146" s="155">
        <f aca="true" t="shared" si="16" ref="BG146:BG152">IF(U146="zákl. přenesená",N146,0)</f>
        <v>0</v>
      </c>
      <c r="BH146" s="155">
        <f aca="true" t="shared" si="17" ref="BH146:BH152">IF(U146="sníž. přenesená",N146,0)</f>
        <v>0</v>
      </c>
      <c r="BI146" s="155">
        <f aca="true" t="shared" si="18" ref="BI146:BI152">IF(U146="nulová",N146,0)</f>
        <v>0</v>
      </c>
      <c r="BJ146" s="9" t="s">
        <v>83</v>
      </c>
      <c r="BK146" s="155">
        <f aca="true" t="shared" si="19" ref="BK146:BK152">ROUND(L146*K146,2)</f>
        <v>0</v>
      </c>
      <c r="BL146" s="9" t="s">
        <v>337</v>
      </c>
      <c r="BM146" s="9" t="s">
        <v>2278</v>
      </c>
    </row>
    <row r="147" spans="2:65" s="23" customFormat="1" ht="31.5" customHeight="1">
      <c r="B147" s="146"/>
      <c r="C147" s="147" t="s">
        <v>387</v>
      </c>
      <c r="D147" s="147" t="s">
        <v>149</v>
      </c>
      <c r="E147" s="148" t="s">
        <v>2279</v>
      </c>
      <c r="F147" s="291" t="s">
        <v>2280</v>
      </c>
      <c r="G147" s="291"/>
      <c r="H147" s="291"/>
      <c r="I147" s="291"/>
      <c r="J147" s="149" t="s">
        <v>259</v>
      </c>
      <c r="K147" s="150">
        <v>1</v>
      </c>
      <c r="L147" s="292"/>
      <c r="M147" s="292"/>
      <c r="N147" s="292">
        <f t="shared" si="10"/>
        <v>0</v>
      </c>
      <c r="O147" s="292"/>
      <c r="P147" s="292"/>
      <c r="Q147" s="292"/>
      <c r="R147" s="151"/>
      <c r="T147" s="152"/>
      <c r="U147" s="34" t="s">
        <v>40</v>
      </c>
      <c r="V147" s="153">
        <v>0.221</v>
      </c>
      <c r="W147" s="153">
        <f t="shared" si="11"/>
        <v>0.221</v>
      </c>
      <c r="X147" s="153">
        <v>0.0084</v>
      </c>
      <c r="Y147" s="153">
        <f t="shared" si="12"/>
        <v>0.0084</v>
      </c>
      <c r="Z147" s="153">
        <v>0</v>
      </c>
      <c r="AA147" s="154">
        <f t="shared" si="13"/>
        <v>0</v>
      </c>
      <c r="AR147" s="9" t="s">
        <v>337</v>
      </c>
      <c r="AT147" s="9" t="s">
        <v>149</v>
      </c>
      <c r="AU147" s="9" t="s">
        <v>90</v>
      </c>
      <c r="AY147" s="9" t="s">
        <v>148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9" t="s">
        <v>83</v>
      </c>
      <c r="BK147" s="155">
        <f t="shared" si="19"/>
        <v>0</v>
      </c>
      <c r="BL147" s="9" t="s">
        <v>337</v>
      </c>
      <c r="BM147" s="9" t="s">
        <v>2281</v>
      </c>
    </row>
    <row r="148" spans="2:65" s="23" customFormat="1" ht="31.5" customHeight="1">
      <c r="B148" s="146"/>
      <c r="C148" s="147" t="s">
        <v>392</v>
      </c>
      <c r="D148" s="147" t="s">
        <v>149</v>
      </c>
      <c r="E148" s="148" t="s">
        <v>2282</v>
      </c>
      <c r="F148" s="291" t="s">
        <v>2283</v>
      </c>
      <c r="G148" s="291"/>
      <c r="H148" s="291"/>
      <c r="I148" s="291"/>
      <c r="J148" s="149" t="s">
        <v>259</v>
      </c>
      <c r="K148" s="150">
        <v>1</v>
      </c>
      <c r="L148" s="292"/>
      <c r="M148" s="292"/>
      <c r="N148" s="292">
        <f t="shared" si="10"/>
        <v>0</v>
      </c>
      <c r="O148" s="292"/>
      <c r="P148" s="292"/>
      <c r="Q148" s="292"/>
      <c r="R148" s="151"/>
      <c r="T148" s="152"/>
      <c r="U148" s="34" t="s">
        <v>40</v>
      </c>
      <c r="V148" s="153">
        <v>0.228</v>
      </c>
      <c r="W148" s="153">
        <f t="shared" si="11"/>
        <v>0.228</v>
      </c>
      <c r="X148" s="153">
        <v>0.01088</v>
      </c>
      <c r="Y148" s="153">
        <f t="shared" si="12"/>
        <v>0.01088</v>
      </c>
      <c r="Z148" s="153">
        <v>0</v>
      </c>
      <c r="AA148" s="154">
        <f t="shared" si="13"/>
        <v>0</v>
      </c>
      <c r="AR148" s="9" t="s">
        <v>337</v>
      </c>
      <c r="AT148" s="9" t="s">
        <v>149</v>
      </c>
      <c r="AU148" s="9" t="s">
        <v>90</v>
      </c>
      <c r="AY148" s="9" t="s">
        <v>148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9" t="s">
        <v>83</v>
      </c>
      <c r="BK148" s="155">
        <f t="shared" si="19"/>
        <v>0</v>
      </c>
      <c r="BL148" s="9" t="s">
        <v>337</v>
      </c>
      <c r="BM148" s="9" t="s">
        <v>2284</v>
      </c>
    </row>
    <row r="149" spans="2:65" s="23" customFormat="1" ht="31.5" customHeight="1">
      <c r="B149" s="146"/>
      <c r="C149" s="147" t="s">
        <v>397</v>
      </c>
      <c r="D149" s="147" t="s">
        <v>149</v>
      </c>
      <c r="E149" s="148" t="s">
        <v>2285</v>
      </c>
      <c r="F149" s="291" t="s">
        <v>2286</v>
      </c>
      <c r="G149" s="291"/>
      <c r="H149" s="291"/>
      <c r="I149" s="291"/>
      <c r="J149" s="149" t="s">
        <v>259</v>
      </c>
      <c r="K149" s="150">
        <v>1</v>
      </c>
      <c r="L149" s="292"/>
      <c r="M149" s="292"/>
      <c r="N149" s="292">
        <f t="shared" si="10"/>
        <v>0</v>
      </c>
      <c r="O149" s="292"/>
      <c r="P149" s="292"/>
      <c r="Q149" s="292"/>
      <c r="R149" s="151"/>
      <c r="T149" s="152"/>
      <c r="U149" s="34" t="s">
        <v>40</v>
      </c>
      <c r="V149" s="153">
        <v>0.23900000000000002</v>
      </c>
      <c r="W149" s="153">
        <f t="shared" si="11"/>
        <v>0.23900000000000002</v>
      </c>
      <c r="X149" s="153">
        <v>0.0146</v>
      </c>
      <c r="Y149" s="153">
        <f t="shared" si="12"/>
        <v>0.0146</v>
      </c>
      <c r="Z149" s="153">
        <v>0</v>
      </c>
      <c r="AA149" s="154">
        <f t="shared" si="13"/>
        <v>0</v>
      </c>
      <c r="AR149" s="9" t="s">
        <v>337</v>
      </c>
      <c r="AT149" s="9" t="s">
        <v>149</v>
      </c>
      <c r="AU149" s="9" t="s">
        <v>90</v>
      </c>
      <c r="AY149" s="9" t="s">
        <v>148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9" t="s">
        <v>83</v>
      </c>
      <c r="BK149" s="155">
        <f t="shared" si="19"/>
        <v>0</v>
      </c>
      <c r="BL149" s="9" t="s">
        <v>337</v>
      </c>
      <c r="BM149" s="9" t="s">
        <v>2287</v>
      </c>
    </row>
    <row r="150" spans="2:65" s="23" customFormat="1" ht="37.5" customHeight="1">
      <c r="B150" s="146"/>
      <c r="C150" s="147" t="s">
        <v>402</v>
      </c>
      <c r="D150" s="147" t="s">
        <v>149</v>
      </c>
      <c r="E150" s="148" t="s">
        <v>2288</v>
      </c>
      <c r="F150" s="291" t="s">
        <v>2289</v>
      </c>
      <c r="G150" s="291"/>
      <c r="H150" s="291"/>
      <c r="I150" s="291"/>
      <c r="J150" s="149" t="s">
        <v>259</v>
      </c>
      <c r="K150" s="150">
        <v>5</v>
      </c>
      <c r="L150" s="292"/>
      <c r="M150" s="292"/>
      <c r="N150" s="292">
        <f t="shared" si="10"/>
        <v>0</v>
      </c>
      <c r="O150" s="292"/>
      <c r="P150" s="292"/>
      <c r="Q150" s="292"/>
      <c r="R150" s="151"/>
      <c r="T150" s="152"/>
      <c r="U150" s="34" t="s">
        <v>40</v>
      </c>
      <c r="V150" s="153">
        <v>0.245</v>
      </c>
      <c r="W150" s="153">
        <f t="shared" si="11"/>
        <v>1.225</v>
      </c>
      <c r="X150" s="153">
        <v>0.01655</v>
      </c>
      <c r="Y150" s="153">
        <f t="shared" si="12"/>
        <v>0.08274999999999999</v>
      </c>
      <c r="Z150" s="153">
        <v>0</v>
      </c>
      <c r="AA150" s="154">
        <f t="shared" si="13"/>
        <v>0</v>
      </c>
      <c r="AR150" s="9" t="s">
        <v>337</v>
      </c>
      <c r="AT150" s="9" t="s">
        <v>149</v>
      </c>
      <c r="AU150" s="9" t="s">
        <v>90</v>
      </c>
      <c r="AY150" s="9" t="s">
        <v>148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9" t="s">
        <v>83</v>
      </c>
      <c r="BK150" s="155">
        <f t="shared" si="19"/>
        <v>0</v>
      </c>
      <c r="BL150" s="9" t="s">
        <v>337</v>
      </c>
      <c r="BM150" s="9" t="s">
        <v>2290</v>
      </c>
    </row>
    <row r="151" spans="2:65" s="23" customFormat="1" ht="39.75" customHeight="1">
      <c r="B151" s="146"/>
      <c r="C151" s="147" t="s">
        <v>412</v>
      </c>
      <c r="D151" s="147" t="s">
        <v>149</v>
      </c>
      <c r="E151" s="148" t="s">
        <v>2291</v>
      </c>
      <c r="F151" s="291" t="s">
        <v>2292</v>
      </c>
      <c r="G151" s="291"/>
      <c r="H151" s="291"/>
      <c r="I151" s="291"/>
      <c r="J151" s="149" t="s">
        <v>259</v>
      </c>
      <c r="K151" s="150">
        <v>2</v>
      </c>
      <c r="L151" s="292"/>
      <c r="M151" s="292"/>
      <c r="N151" s="292">
        <f t="shared" si="10"/>
        <v>0</v>
      </c>
      <c r="O151" s="292"/>
      <c r="P151" s="292"/>
      <c r="Q151" s="292"/>
      <c r="R151" s="151"/>
      <c r="T151" s="152"/>
      <c r="U151" s="34" t="s">
        <v>40</v>
      </c>
      <c r="V151" s="153">
        <v>0.263</v>
      </c>
      <c r="W151" s="153">
        <f t="shared" si="11"/>
        <v>0.526</v>
      </c>
      <c r="X151" s="153">
        <v>0.0227</v>
      </c>
      <c r="Y151" s="153">
        <f t="shared" si="12"/>
        <v>0.0454</v>
      </c>
      <c r="Z151" s="153">
        <v>0</v>
      </c>
      <c r="AA151" s="154">
        <f t="shared" si="13"/>
        <v>0</v>
      </c>
      <c r="AR151" s="9" t="s">
        <v>337</v>
      </c>
      <c r="AT151" s="9" t="s">
        <v>149</v>
      </c>
      <c r="AU151" s="9" t="s">
        <v>90</v>
      </c>
      <c r="AY151" s="9" t="s">
        <v>148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9" t="s">
        <v>83</v>
      </c>
      <c r="BK151" s="155">
        <f t="shared" si="19"/>
        <v>0</v>
      </c>
      <c r="BL151" s="9" t="s">
        <v>337</v>
      </c>
      <c r="BM151" s="9" t="s">
        <v>2293</v>
      </c>
    </row>
    <row r="152" spans="2:65" s="23" customFormat="1" ht="31.5" customHeight="1">
      <c r="B152" s="146"/>
      <c r="C152" s="147" t="s">
        <v>215</v>
      </c>
      <c r="D152" s="147" t="s">
        <v>149</v>
      </c>
      <c r="E152" s="148" t="s">
        <v>2294</v>
      </c>
      <c r="F152" s="291" t="s">
        <v>2295</v>
      </c>
      <c r="G152" s="291"/>
      <c r="H152" s="291"/>
      <c r="I152" s="291"/>
      <c r="J152" s="149" t="s">
        <v>259</v>
      </c>
      <c r="K152" s="150">
        <v>2</v>
      </c>
      <c r="L152" s="292"/>
      <c r="M152" s="292"/>
      <c r="N152" s="292">
        <f t="shared" si="10"/>
        <v>0</v>
      </c>
      <c r="O152" s="292"/>
      <c r="P152" s="292"/>
      <c r="Q152" s="292"/>
      <c r="R152" s="151"/>
      <c r="T152" s="152"/>
      <c r="U152" s="34" t="s">
        <v>40</v>
      </c>
      <c r="V152" s="153">
        <v>0.262</v>
      </c>
      <c r="W152" s="153">
        <f t="shared" si="11"/>
        <v>0.524</v>
      </c>
      <c r="X152" s="153">
        <v>0.02229</v>
      </c>
      <c r="Y152" s="153">
        <f t="shared" si="12"/>
        <v>0.04458</v>
      </c>
      <c r="Z152" s="153">
        <v>0</v>
      </c>
      <c r="AA152" s="154">
        <f t="shared" si="13"/>
        <v>0</v>
      </c>
      <c r="AR152" s="9" t="s">
        <v>337</v>
      </c>
      <c r="AT152" s="9" t="s">
        <v>149</v>
      </c>
      <c r="AU152" s="9" t="s">
        <v>90</v>
      </c>
      <c r="AY152" s="9" t="s">
        <v>148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9" t="s">
        <v>83</v>
      </c>
      <c r="BK152" s="155">
        <f t="shared" si="19"/>
        <v>0</v>
      </c>
      <c r="BL152" s="9" t="s">
        <v>337</v>
      </c>
      <c r="BM152" s="9" t="s">
        <v>2296</v>
      </c>
    </row>
    <row r="153" spans="2:51" s="165" customFormat="1" ht="22.5" customHeight="1">
      <c r="B153" s="166"/>
      <c r="C153" s="167"/>
      <c r="D153" s="167"/>
      <c r="E153" s="168"/>
      <c r="F153" s="300" t="s">
        <v>90</v>
      </c>
      <c r="G153" s="300"/>
      <c r="H153" s="300"/>
      <c r="I153" s="300"/>
      <c r="J153" s="167"/>
      <c r="K153" s="169">
        <v>2</v>
      </c>
      <c r="L153" s="167"/>
      <c r="M153" s="167"/>
      <c r="N153" s="167"/>
      <c r="O153" s="167"/>
      <c r="P153" s="167"/>
      <c r="Q153" s="167"/>
      <c r="R153" s="170"/>
      <c r="T153" s="171"/>
      <c r="U153" s="167"/>
      <c r="V153" s="167"/>
      <c r="W153" s="167"/>
      <c r="X153" s="167"/>
      <c r="Y153" s="167"/>
      <c r="Z153" s="167"/>
      <c r="AA153" s="172"/>
      <c r="AT153" s="173" t="s">
        <v>269</v>
      </c>
      <c r="AU153" s="173" t="s">
        <v>90</v>
      </c>
      <c r="AV153" s="165" t="s">
        <v>90</v>
      </c>
      <c r="AW153" s="165" t="s">
        <v>32</v>
      </c>
      <c r="AX153" s="165" t="s">
        <v>83</v>
      </c>
      <c r="AY153" s="173" t="s">
        <v>148</v>
      </c>
    </row>
    <row r="154" spans="2:65" s="23" customFormat="1" ht="31.5" customHeight="1">
      <c r="B154" s="146"/>
      <c r="C154" s="147" t="s">
        <v>424</v>
      </c>
      <c r="D154" s="147" t="s">
        <v>149</v>
      </c>
      <c r="E154" s="148" t="s">
        <v>2297</v>
      </c>
      <c r="F154" s="291" t="s">
        <v>2298</v>
      </c>
      <c r="G154" s="291"/>
      <c r="H154" s="291"/>
      <c r="I154" s="291"/>
      <c r="J154" s="149" t="s">
        <v>259</v>
      </c>
      <c r="K154" s="150">
        <v>5</v>
      </c>
      <c r="L154" s="292"/>
      <c r="M154" s="292"/>
      <c r="N154" s="292">
        <f aca="true" t="shared" si="20" ref="N154:N161">ROUND(L154*K154,2)</f>
        <v>0</v>
      </c>
      <c r="O154" s="292"/>
      <c r="P154" s="292"/>
      <c r="Q154" s="292"/>
      <c r="R154" s="151"/>
      <c r="T154" s="152"/>
      <c r="U154" s="34" t="s">
        <v>40</v>
      </c>
      <c r="V154" s="153">
        <v>0.28800000000000003</v>
      </c>
      <c r="W154" s="153">
        <f aca="true" t="shared" si="21" ref="W154:W161">V154*K154</f>
        <v>1.4400000000000002</v>
      </c>
      <c r="X154" s="153">
        <v>0.0309</v>
      </c>
      <c r="Y154" s="153">
        <f aca="true" t="shared" si="22" ref="Y154:Y161">X154*K154</f>
        <v>0.1545</v>
      </c>
      <c r="Z154" s="153">
        <v>0</v>
      </c>
      <c r="AA154" s="154">
        <f aca="true" t="shared" si="23" ref="AA154:AA161">Z154*K154</f>
        <v>0</v>
      </c>
      <c r="AR154" s="9" t="s">
        <v>337</v>
      </c>
      <c r="AT154" s="9" t="s">
        <v>149</v>
      </c>
      <c r="AU154" s="9" t="s">
        <v>90</v>
      </c>
      <c r="AY154" s="9" t="s">
        <v>148</v>
      </c>
      <c r="BE154" s="155">
        <f aca="true" t="shared" si="24" ref="BE154:BE161">IF(U154="základní",N154,0)</f>
        <v>0</v>
      </c>
      <c r="BF154" s="155">
        <f aca="true" t="shared" si="25" ref="BF154:BF161">IF(U154="snížená",N154,0)</f>
        <v>0</v>
      </c>
      <c r="BG154" s="155">
        <f aca="true" t="shared" si="26" ref="BG154:BG161">IF(U154="zákl. přenesená",N154,0)</f>
        <v>0</v>
      </c>
      <c r="BH154" s="155">
        <f aca="true" t="shared" si="27" ref="BH154:BH161">IF(U154="sníž. přenesená",N154,0)</f>
        <v>0</v>
      </c>
      <c r="BI154" s="155">
        <f aca="true" t="shared" si="28" ref="BI154:BI161">IF(U154="nulová",N154,0)</f>
        <v>0</v>
      </c>
      <c r="BJ154" s="9" t="s">
        <v>83</v>
      </c>
      <c r="BK154" s="155">
        <f aca="true" t="shared" si="29" ref="BK154:BK161">ROUND(L154*K154,2)</f>
        <v>0</v>
      </c>
      <c r="BL154" s="9" t="s">
        <v>337</v>
      </c>
      <c r="BM154" s="9" t="s">
        <v>2299</v>
      </c>
    </row>
    <row r="155" spans="2:65" s="23" customFormat="1" ht="31.5" customHeight="1">
      <c r="B155" s="146"/>
      <c r="C155" s="147" t="s">
        <v>432</v>
      </c>
      <c r="D155" s="147" t="s">
        <v>149</v>
      </c>
      <c r="E155" s="148" t="s">
        <v>2300</v>
      </c>
      <c r="F155" s="291" t="s">
        <v>2301</v>
      </c>
      <c r="G155" s="291"/>
      <c r="H155" s="291"/>
      <c r="I155" s="291"/>
      <c r="J155" s="149" t="s">
        <v>259</v>
      </c>
      <c r="K155" s="150">
        <v>1</v>
      </c>
      <c r="L155" s="292"/>
      <c r="M155" s="292"/>
      <c r="N155" s="292">
        <f t="shared" si="20"/>
        <v>0</v>
      </c>
      <c r="O155" s="292"/>
      <c r="P155" s="292"/>
      <c r="Q155" s="292"/>
      <c r="R155" s="151"/>
      <c r="T155" s="152"/>
      <c r="U155" s="34" t="s">
        <v>40</v>
      </c>
      <c r="V155" s="153">
        <v>0.29500000000000004</v>
      </c>
      <c r="W155" s="153">
        <f t="shared" si="21"/>
        <v>0.29500000000000004</v>
      </c>
      <c r="X155" s="153">
        <v>0.0332</v>
      </c>
      <c r="Y155" s="153">
        <f t="shared" si="22"/>
        <v>0.0332</v>
      </c>
      <c r="Z155" s="153">
        <v>0</v>
      </c>
      <c r="AA155" s="154">
        <f t="shared" si="23"/>
        <v>0</v>
      </c>
      <c r="AR155" s="9" t="s">
        <v>337</v>
      </c>
      <c r="AT155" s="9" t="s">
        <v>149</v>
      </c>
      <c r="AU155" s="9" t="s">
        <v>90</v>
      </c>
      <c r="AY155" s="9" t="s">
        <v>148</v>
      </c>
      <c r="BE155" s="155">
        <f t="shared" si="24"/>
        <v>0</v>
      </c>
      <c r="BF155" s="155">
        <f t="shared" si="25"/>
        <v>0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9" t="s">
        <v>83</v>
      </c>
      <c r="BK155" s="155">
        <f t="shared" si="29"/>
        <v>0</v>
      </c>
      <c r="BL155" s="9" t="s">
        <v>337</v>
      </c>
      <c r="BM155" s="9" t="s">
        <v>2302</v>
      </c>
    </row>
    <row r="156" spans="2:65" s="23" customFormat="1" ht="31.5" customHeight="1">
      <c r="B156" s="146"/>
      <c r="C156" s="147" t="s">
        <v>436</v>
      </c>
      <c r="D156" s="147" t="s">
        <v>149</v>
      </c>
      <c r="E156" s="148" t="s">
        <v>2303</v>
      </c>
      <c r="F156" s="291" t="s">
        <v>2304</v>
      </c>
      <c r="G156" s="291"/>
      <c r="H156" s="291"/>
      <c r="I156" s="291"/>
      <c r="J156" s="149" t="s">
        <v>259</v>
      </c>
      <c r="K156" s="150">
        <v>1</v>
      </c>
      <c r="L156" s="292"/>
      <c r="M156" s="292"/>
      <c r="N156" s="292">
        <f t="shared" si="20"/>
        <v>0</v>
      </c>
      <c r="O156" s="292"/>
      <c r="P156" s="292"/>
      <c r="Q156" s="292"/>
      <c r="R156" s="151"/>
      <c r="T156" s="152"/>
      <c r="U156" s="34" t="s">
        <v>40</v>
      </c>
      <c r="V156" s="153">
        <v>0.27</v>
      </c>
      <c r="W156" s="153">
        <f t="shared" si="21"/>
        <v>0.27</v>
      </c>
      <c r="X156" s="153">
        <v>0.025020000000000004</v>
      </c>
      <c r="Y156" s="153">
        <f t="shared" si="22"/>
        <v>0.025020000000000004</v>
      </c>
      <c r="Z156" s="153">
        <v>0</v>
      </c>
      <c r="AA156" s="154">
        <f t="shared" si="23"/>
        <v>0</v>
      </c>
      <c r="AR156" s="9" t="s">
        <v>337</v>
      </c>
      <c r="AT156" s="9" t="s">
        <v>149</v>
      </c>
      <c r="AU156" s="9" t="s">
        <v>90</v>
      </c>
      <c r="AY156" s="9" t="s">
        <v>148</v>
      </c>
      <c r="BE156" s="155">
        <f t="shared" si="24"/>
        <v>0</v>
      </c>
      <c r="BF156" s="155">
        <f t="shared" si="25"/>
        <v>0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9" t="s">
        <v>83</v>
      </c>
      <c r="BK156" s="155">
        <f t="shared" si="29"/>
        <v>0</v>
      </c>
      <c r="BL156" s="9" t="s">
        <v>337</v>
      </c>
      <c r="BM156" s="9" t="s">
        <v>2305</v>
      </c>
    </row>
    <row r="157" spans="2:65" s="23" customFormat="1" ht="31.5" customHeight="1">
      <c r="B157" s="146"/>
      <c r="C157" s="147" t="s">
        <v>448</v>
      </c>
      <c r="D157" s="147" t="s">
        <v>149</v>
      </c>
      <c r="E157" s="148" t="s">
        <v>2306</v>
      </c>
      <c r="F157" s="291" t="s">
        <v>2307</v>
      </c>
      <c r="G157" s="291"/>
      <c r="H157" s="291"/>
      <c r="I157" s="291"/>
      <c r="J157" s="149" t="s">
        <v>259</v>
      </c>
      <c r="K157" s="150">
        <v>2</v>
      </c>
      <c r="L157" s="292"/>
      <c r="M157" s="292"/>
      <c r="N157" s="292">
        <f t="shared" si="20"/>
        <v>0</v>
      </c>
      <c r="O157" s="292"/>
      <c r="P157" s="292"/>
      <c r="Q157" s="292"/>
      <c r="R157" s="151"/>
      <c r="T157" s="152"/>
      <c r="U157" s="34" t="s">
        <v>40</v>
      </c>
      <c r="V157" s="153">
        <v>0.30000000000000004</v>
      </c>
      <c r="W157" s="153">
        <f t="shared" si="21"/>
        <v>0.6000000000000001</v>
      </c>
      <c r="X157" s="153">
        <v>0.0348</v>
      </c>
      <c r="Y157" s="153">
        <f t="shared" si="22"/>
        <v>0.0696</v>
      </c>
      <c r="Z157" s="153">
        <v>0</v>
      </c>
      <c r="AA157" s="154">
        <f t="shared" si="23"/>
        <v>0</v>
      </c>
      <c r="AR157" s="9" t="s">
        <v>337</v>
      </c>
      <c r="AT157" s="9" t="s">
        <v>149</v>
      </c>
      <c r="AU157" s="9" t="s">
        <v>90</v>
      </c>
      <c r="AY157" s="9" t="s">
        <v>148</v>
      </c>
      <c r="BE157" s="155">
        <f t="shared" si="24"/>
        <v>0</v>
      </c>
      <c r="BF157" s="155">
        <f t="shared" si="25"/>
        <v>0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9" t="s">
        <v>83</v>
      </c>
      <c r="BK157" s="155">
        <f t="shared" si="29"/>
        <v>0</v>
      </c>
      <c r="BL157" s="9" t="s">
        <v>337</v>
      </c>
      <c r="BM157" s="9" t="s">
        <v>2308</v>
      </c>
    </row>
    <row r="158" spans="2:65" s="23" customFormat="1" ht="31.5" customHeight="1">
      <c r="B158" s="146"/>
      <c r="C158" s="147" t="s">
        <v>454</v>
      </c>
      <c r="D158" s="147" t="s">
        <v>149</v>
      </c>
      <c r="E158" s="148" t="s">
        <v>2309</v>
      </c>
      <c r="F158" s="291" t="s">
        <v>2310</v>
      </c>
      <c r="G158" s="291"/>
      <c r="H158" s="291"/>
      <c r="I158" s="291"/>
      <c r="J158" s="149" t="s">
        <v>259</v>
      </c>
      <c r="K158" s="150">
        <v>1</v>
      </c>
      <c r="L158" s="292"/>
      <c r="M158" s="292"/>
      <c r="N158" s="292">
        <f t="shared" si="20"/>
        <v>0</v>
      </c>
      <c r="O158" s="292"/>
      <c r="P158" s="292"/>
      <c r="Q158" s="292"/>
      <c r="R158" s="151"/>
      <c r="T158" s="152"/>
      <c r="U158" s="34" t="s">
        <v>40</v>
      </c>
      <c r="V158" s="153">
        <v>0.463</v>
      </c>
      <c r="W158" s="153">
        <f t="shared" si="21"/>
        <v>0.463</v>
      </c>
      <c r="X158" s="153">
        <v>0.09030000000000002</v>
      </c>
      <c r="Y158" s="153">
        <f t="shared" si="22"/>
        <v>0.09030000000000002</v>
      </c>
      <c r="Z158" s="153">
        <v>0</v>
      </c>
      <c r="AA158" s="154">
        <f t="shared" si="23"/>
        <v>0</v>
      </c>
      <c r="AR158" s="9" t="s">
        <v>337</v>
      </c>
      <c r="AT158" s="9" t="s">
        <v>149</v>
      </c>
      <c r="AU158" s="9" t="s">
        <v>90</v>
      </c>
      <c r="AY158" s="9" t="s">
        <v>148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9" t="s">
        <v>83</v>
      </c>
      <c r="BK158" s="155">
        <f t="shared" si="29"/>
        <v>0</v>
      </c>
      <c r="BL158" s="9" t="s">
        <v>337</v>
      </c>
      <c r="BM158" s="9" t="s">
        <v>2311</v>
      </c>
    </row>
    <row r="159" spans="2:65" s="23" customFormat="1" ht="31.5" customHeight="1">
      <c r="B159" s="146"/>
      <c r="C159" s="147" t="s">
        <v>459</v>
      </c>
      <c r="D159" s="147" t="s">
        <v>149</v>
      </c>
      <c r="E159" s="148" t="s">
        <v>2312</v>
      </c>
      <c r="F159" s="291" t="s">
        <v>2313</v>
      </c>
      <c r="G159" s="291"/>
      <c r="H159" s="291"/>
      <c r="I159" s="291"/>
      <c r="J159" s="149" t="s">
        <v>259</v>
      </c>
      <c r="K159" s="150">
        <v>3</v>
      </c>
      <c r="L159" s="292"/>
      <c r="M159" s="292"/>
      <c r="N159" s="292">
        <f t="shared" si="20"/>
        <v>0</v>
      </c>
      <c r="O159" s="292"/>
      <c r="P159" s="292"/>
      <c r="Q159" s="292"/>
      <c r="R159" s="151"/>
      <c r="T159" s="152"/>
      <c r="U159" s="34" t="s">
        <v>40</v>
      </c>
      <c r="V159" s="153">
        <v>0.28700000000000003</v>
      </c>
      <c r="W159" s="153">
        <f t="shared" si="21"/>
        <v>0.8610000000000001</v>
      </c>
      <c r="X159" s="153">
        <v>0.025100000000000004</v>
      </c>
      <c r="Y159" s="153">
        <f t="shared" si="22"/>
        <v>0.0753</v>
      </c>
      <c r="Z159" s="153">
        <v>0</v>
      </c>
      <c r="AA159" s="154">
        <f t="shared" si="23"/>
        <v>0</v>
      </c>
      <c r="AR159" s="9" t="s">
        <v>337</v>
      </c>
      <c r="AT159" s="9" t="s">
        <v>149</v>
      </c>
      <c r="AU159" s="9" t="s">
        <v>90</v>
      </c>
      <c r="AY159" s="9" t="s">
        <v>148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9" t="s">
        <v>83</v>
      </c>
      <c r="BK159" s="155">
        <f t="shared" si="29"/>
        <v>0</v>
      </c>
      <c r="BL159" s="9" t="s">
        <v>337</v>
      </c>
      <c r="BM159" s="9" t="s">
        <v>2314</v>
      </c>
    </row>
    <row r="160" spans="2:65" s="23" customFormat="1" ht="22.5" customHeight="1">
      <c r="B160" s="146"/>
      <c r="C160" s="147" t="s">
        <v>464</v>
      </c>
      <c r="D160" s="147" t="s">
        <v>149</v>
      </c>
      <c r="E160" s="148" t="s">
        <v>2315</v>
      </c>
      <c r="F160" s="291" t="s">
        <v>2316</v>
      </c>
      <c r="G160" s="291"/>
      <c r="H160" s="291"/>
      <c r="I160" s="291"/>
      <c r="J160" s="149" t="s">
        <v>928</v>
      </c>
      <c r="K160" s="150">
        <v>2</v>
      </c>
      <c r="L160" s="292"/>
      <c r="M160" s="292"/>
      <c r="N160" s="292">
        <f t="shared" si="20"/>
        <v>0</v>
      </c>
      <c r="O160" s="292"/>
      <c r="P160" s="292"/>
      <c r="Q160" s="292"/>
      <c r="R160" s="151"/>
      <c r="T160" s="152"/>
      <c r="U160" s="34" t="s">
        <v>40</v>
      </c>
      <c r="V160" s="153">
        <v>0</v>
      </c>
      <c r="W160" s="153">
        <f t="shared" si="21"/>
        <v>0</v>
      </c>
      <c r="X160" s="153">
        <v>0</v>
      </c>
      <c r="Y160" s="153">
        <f t="shared" si="22"/>
        <v>0</v>
      </c>
      <c r="Z160" s="153">
        <v>0</v>
      </c>
      <c r="AA160" s="154">
        <f t="shared" si="23"/>
        <v>0</v>
      </c>
      <c r="AR160" s="9" t="s">
        <v>337</v>
      </c>
      <c r="AT160" s="9" t="s">
        <v>149</v>
      </c>
      <c r="AU160" s="9" t="s">
        <v>90</v>
      </c>
      <c r="AY160" s="9" t="s">
        <v>148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9" t="s">
        <v>83</v>
      </c>
      <c r="BK160" s="155">
        <f t="shared" si="29"/>
        <v>0</v>
      </c>
      <c r="BL160" s="9" t="s">
        <v>337</v>
      </c>
      <c r="BM160" s="9" t="s">
        <v>2317</v>
      </c>
    </row>
    <row r="161" spans="2:65" s="23" customFormat="1" ht="31.5" customHeight="1">
      <c r="B161" s="146"/>
      <c r="C161" s="147" t="s">
        <v>474</v>
      </c>
      <c r="D161" s="147" t="s">
        <v>149</v>
      </c>
      <c r="E161" s="148" t="s">
        <v>2318</v>
      </c>
      <c r="F161" s="291" t="s">
        <v>2319</v>
      </c>
      <c r="G161" s="291"/>
      <c r="H161" s="291"/>
      <c r="I161" s="291"/>
      <c r="J161" s="149" t="s">
        <v>1024</v>
      </c>
      <c r="K161" s="150">
        <v>1206.891</v>
      </c>
      <c r="L161" s="292"/>
      <c r="M161" s="292"/>
      <c r="N161" s="292">
        <f t="shared" si="20"/>
        <v>0</v>
      </c>
      <c r="O161" s="292"/>
      <c r="P161" s="292"/>
      <c r="Q161" s="292"/>
      <c r="R161" s="151"/>
      <c r="T161" s="152"/>
      <c r="U161" s="34" t="s">
        <v>40</v>
      </c>
      <c r="V161" s="153">
        <v>0</v>
      </c>
      <c r="W161" s="153">
        <f t="shared" si="21"/>
        <v>0</v>
      </c>
      <c r="X161" s="153">
        <v>0</v>
      </c>
      <c r="Y161" s="153">
        <f t="shared" si="22"/>
        <v>0</v>
      </c>
      <c r="Z161" s="153">
        <v>0</v>
      </c>
      <c r="AA161" s="154">
        <f t="shared" si="23"/>
        <v>0</v>
      </c>
      <c r="AR161" s="9" t="s">
        <v>337</v>
      </c>
      <c r="AT161" s="9" t="s">
        <v>149</v>
      </c>
      <c r="AU161" s="9" t="s">
        <v>90</v>
      </c>
      <c r="AY161" s="9" t="s">
        <v>148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9" t="s">
        <v>83</v>
      </c>
      <c r="BK161" s="155">
        <f t="shared" si="29"/>
        <v>0</v>
      </c>
      <c r="BL161" s="9" t="s">
        <v>337</v>
      </c>
      <c r="BM161" s="9" t="s">
        <v>2320</v>
      </c>
    </row>
    <row r="162" spans="2:63" s="134" customFormat="1" ht="36.75" customHeight="1">
      <c r="B162" s="135"/>
      <c r="C162" s="136"/>
      <c r="D162" s="137" t="s">
        <v>128</v>
      </c>
      <c r="E162" s="137"/>
      <c r="F162" s="137"/>
      <c r="G162" s="137"/>
      <c r="H162" s="137"/>
      <c r="I162" s="137"/>
      <c r="J162" s="137"/>
      <c r="K162" s="137"/>
      <c r="L162" s="137"/>
      <c r="M162" s="137"/>
      <c r="N162" s="304">
        <f>SUM(N163:R164)</f>
        <v>0</v>
      </c>
      <c r="O162" s="304"/>
      <c r="P162" s="304"/>
      <c r="Q162" s="304"/>
      <c r="R162" s="138"/>
      <c r="T162" s="139"/>
      <c r="U162" s="136"/>
      <c r="V162" s="136"/>
      <c r="W162" s="140">
        <f>W164</f>
        <v>0</v>
      </c>
      <c r="X162" s="136"/>
      <c r="Y162" s="140">
        <f>Y164</f>
        <v>0</v>
      </c>
      <c r="Z162" s="136"/>
      <c r="AA162" s="141">
        <f>AA164</f>
        <v>0</v>
      </c>
      <c r="AR162" s="142" t="s">
        <v>147</v>
      </c>
      <c r="AT162" s="143" t="s">
        <v>74</v>
      </c>
      <c r="AU162" s="143" t="s">
        <v>75</v>
      </c>
      <c r="AY162" s="142" t="s">
        <v>148</v>
      </c>
      <c r="BK162" s="144">
        <f>BK164</f>
        <v>0</v>
      </c>
    </row>
    <row r="163" spans="2:63" s="134" customFormat="1" ht="36.75" customHeight="1">
      <c r="B163" s="135"/>
      <c r="C163" s="147" t="s">
        <v>478</v>
      </c>
      <c r="D163" s="147" t="s">
        <v>149</v>
      </c>
      <c r="E163" s="148" t="s">
        <v>81</v>
      </c>
      <c r="F163" s="305" t="s">
        <v>2198</v>
      </c>
      <c r="G163" s="305"/>
      <c r="H163" s="305"/>
      <c r="I163" s="305"/>
      <c r="J163" s="149" t="s">
        <v>946</v>
      </c>
      <c r="K163" s="150">
        <v>1</v>
      </c>
      <c r="L163" s="292"/>
      <c r="M163" s="292"/>
      <c r="N163" s="292">
        <f>ROUND(L163*K163,2)</f>
        <v>0</v>
      </c>
      <c r="O163" s="292"/>
      <c r="P163" s="292"/>
      <c r="Q163" s="292"/>
      <c r="R163" s="138"/>
      <c r="T163" s="139"/>
      <c r="U163" s="136"/>
      <c r="V163" s="136"/>
      <c r="W163" s="140"/>
      <c r="X163" s="136"/>
      <c r="Y163" s="140"/>
      <c r="Z163" s="136"/>
      <c r="AA163" s="141"/>
      <c r="AR163" s="142"/>
      <c r="AT163" s="143"/>
      <c r="AU163" s="143"/>
      <c r="AY163" s="142"/>
      <c r="BK163" s="144"/>
    </row>
    <row r="164" spans="2:65" s="23" customFormat="1" ht="31.5" customHeight="1">
      <c r="B164" s="146"/>
      <c r="C164" s="147" t="s">
        <v>488</v>
      </c>
      <c r="D164" s="147" t="s">
        <v>149</v>
      </c>
      <c r="E164" s="148" t="s">
        <v>85</v>
      </c>
      <c r="F164" s="291" t="s">
        <v>2321</v>
      </c>
      <c r="G164" s="291"/>
      <c r="H164" s="291"/>
      <c r="I164" s="291"/>
      <c r="J164" s="149" t="s">
        <v>946</v>
      </c>
      <c r="K164" s="150">
        <v>1</v>
      </c>
      <c r="L164" s="292"/>
      <c r="M164" s="292"/>
      <c r="N164" s="292">
        <f>ROUND(L164*K164,2)</f>
        <v>0</v>
      </c>
      <c r="O164" s="292"/>
      <c r="P164" s="292"/>
      <c r="Q164" s="292"/>
      <c r="R164" s="151"/>
      <c r="T164" s="152"/>
      <c r="U164" s="199" t="s">
        <v>40</v>
      </c>
      <c r="V164" s="200">
        <v>0</v>
      </c>
      <c r="W164" s="200">
        <f>V164*K164</f>
        <v>0</v>
      </c>
      <c r="X164" s="200">
        <v>0</v>
      </c>
      <c r="Y164" s="200">
        <f>X164*K164</f>
        <v>0</v>
      </c>
      <c r="Z164" s="200">
        <v>0</v>
      </c>
      <c r="AA164" s="201">
        <f>Z164*K164</f>
        <v>0</v>
      </c>
      <c r="AR164" s="9" t="s">
        <v>152</v>
      </c>
      <c r="AT164" s="9" t="s">
        <v>149</v>
      </c>
      <c r="AU164" s="9" t="s">
        <v>83</v>
      </c>
      <c r="AY164" s="9" t="s">
        <v>148</v>
      </c>
      <c r="BE164" s="155">
        <f>IF(U164="základní",N164,0)</f>
        <v>0</v>
      </c>
      <c r="BF164" s="155">
        <f>IF(U164="snížená",N164,0)</f>
        <v>0</v>
      </c>
      <c r="BG164" s="155">
        <f>IF(U164="zákl. přenesená",N164,0)</f>
        <v>0</v>
      </c>
      <c r="BH164" s="155">
        <f>IF(U164="sníž. přenesená",N164,0)</f>
        <v>0</v>
      </c>
      <c r="BI164" s="155">
        <f>IF(U164="nulová",N164,0)</f>
        <v>0</v>
      </c>
      <c r="BJ164" s="9" t="s">
        <v>83</v>
      </c>
      <c r="BK164" s="155">
        <f>ROUND(L164*K164,2)</f>
        <v>0</v>
      </c>
      <c r="BL164" s="9" t="s">
        <v>152</v>
      </c>
      <c r="BM164" s="9" t="s">
        <v>2322</v>
      </c>
    </row>
    <row r="165" spans="2:18" s="23" customFormat="1" ht="6.75" customHeight="1"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1"/>
    </row>
  </sheetData>
  <sheetProtection selectLockedCells="1" selectUnlockedCells="1"/>
  <mergeCells count="181">
    <mergeCell ref="F164:I164"/>
    <mergeCell ref="L164:M164"/>
    <mergeCell ref="N164:Q164"/>
    <mergeCell ref="F161:I161"/>
    <mergeCell ref="L161:M161"/>
    <mergeCell ref="N161:Q161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N145:Q145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N140:Q140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29:I129"/>
    <mergeCell ref="L129:M129"/>
    <mergeCell ref="N129:Q129"/>
    <mergeCell ref="F130:I130"/>
    <mergeCell ref="F131:I131"/>
    <mergeCell ref="L131:M131"/>
    <mergeCell ref="N131:Q131"/>
    <mergeCell ref="F126:I126"/>
    <mergeCell ref="L126:M126"/>
    <mergeCell ref="N126:Q126"/>
    <mergeCell ref="F127:I127"/>
    <mergeCell ref="F128:I128"/>
    <mergeCell ref="L128:M128"/>
    <mergeCell ref="N128:Q128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N118:Q118"/>
    <mergeCell ref="N119:Q119"/>
    <mergeCell ref="F120:I120"/>
    <mergeCell ref="L120:M120"/>
    <mergeCell ref="N120:Q120"/>
    <mergeCell ref="F121:I121"/>
    <mergeCell ref="L121:M121"/>
    <mergeCell ref="N121:Q121"/>
    <mergeCell ref="M113:Q113"/>
    <mergeCell ref="M114:Q114"/>
    <mergeCell ref="F116:I116"/>
    <mergeCell ref="L116:M116"/>
    <mergeCell ref="N116:Q116"/>
    <mergeCell ref="N117:Q117"/>
    <mergeCell ref="L99:Q99"/>
    <mergeCell ref="C105:Q105"/>
    <mergeCell ref="F107:P107"/>
    <mergeCell ref="F108:P108"/>
    <mergeCell ref="F109:P109"/>
    <mergeCell ref="M111:P111"/>
    <mergeCell ref="N91:Q91"/>
    <mergeCell ref="N92:Q92"/>
    <mergeCell ref="N93:Q93"/>
    <mergeCell ref="N94:Q94"/>
    <mergeCell ref="N95:Q95"/>
    <mergeCell ref="N97:Q97"/>
    <mergeCell ref="M84:Q84"/>
    <mergeCell ref="M85:Q85"/>
    <mergeCell ref="C87:G87"/>
    <mergeCell ref="N87:Q87"/>
    <mergeCell ref="N89:Q89"/>
    <mergeCell ref="N90:Q90"/>
    <mergeCell ref="L39:P39"/>
    <mergeCell ref="C76:Q76"/>
    <mergeCell ref="F78:P78"/>
    <mergeCell ref="F79:P79"/>
    <mergeCell ref="F80:P80"/>
    <mergeCell ref="M82:P82"/>
    <mergeCell ref="H35:J35"/>
    <mergeCell ref="M35:P35"/>
    <mergeCell ref="H36:J36"/>
    <mergeCell ref="M36:P36"/>
    <mergeCell ref="H37:J37"/>
    <mergeCell ref="M37:P37"/>
    <mergeCell ref="M29:P29"/>
    <mergeCell ref="M31:P31"/>
    <mergeCell ref="H33:J33"/>
    <mergeCell ref="M33:P33"/>
    <mergeCell ref="H34:J34"/>
    <mergeCell ref="M34:P34"/>
    <mergeCell ref="O18:P18"/>
    <mergeCell ref="O19:P19"/>
    <mergeCell ref="O21:P21"/>
    <mergeCell ref="O22:P22"/>
    <mergeCell ref="E25:L25"/>
    <mergeCell ref="M28:P28"/>
    <mergeCell ref="F8:P8"/>
    <mergeCell ref="O10:P10"/>
    <mergeCell ref="O12:P12"/>
    <mergeCell ref="O13:P13"/>
    <mergeCell ref="O15:P15"/>
    <mergeCell ref="O16:P16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7" display="2) Rekapitulace rozpočtu"/>
    <hyperlink ref="L1" location="C116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4"/>
  <sheetViews>
    <sheetView showGridLines="0" zoomScalePageLayoutView="0" workbookViewId="0" topLeftCell="A1">
      <pane ySplit="1" topLeftCell="A88" activePane="bottomLeft" state="frozen"/>
      <selection pane="topLeft" activeCell="A1" sqref="A1"/>
      <selection pane="bottomLeft" activeCell="E147" sqref="E147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111</v>
      </c>
      <c r="G1" s="5"/>
      <c r="H1" s="276" t="s">
        <v>112</v>
      </c>
      <c r="I1" s="276"/>
      <c r="J1" s="276"/>
      <c r="K1" s="276"/>
      <c r="L1" s="5" t="s">
        <v>113</v>
      </c>
      <c r="M1" s="3"/>
      <c r="N1" s="3"/>
      <c r="O1" s="4" t="s">
        <v>114</v>
      </c>
      <c r="P1" s="3"/>
      <c r="Q1" s="3"/>
      <c r="R1" s="3"/>
      <c r="S1" s="5" t="s">
        <v>115</v>
      </c>
      <c r="T1" s="5"/>
      <c r="U1" s="107"/>
      <c r="V1" s="10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51" t="s">
        <v>7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9" t="s">
        <v>100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90</v>
      </c>
    </row>
    <row r="4" spans="2:46" ht="36.75" customHeight="1">
      <c r="B4" s="13"/>
      <c r="C4" s="252" t="s">
        <v>116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14"/>
      <c r="T4" s="15" t="s">
        <v>12</v>
      </c>
      <c r="AT4" s="9" t="s">
        <v>5</v>
      </c>
    </row>
    <row r="5" spans="2:18" ht="6.75" customHeight="1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2:18" ht="24.75" customHeight="1">
      <c r="B6" s="13"/>
      <c r="C6" s="16"/>
      <c r="D6" s="20" t="s">
        <v>16</v>
      </c>
      <c r="E6" s="16"/>
      <c r="F6" s="277" t="str">
        <f>'Rekapitulace stavby'!K6</f>
        <v>Stavební úpravy a zateplení objektu strážnice Milíčov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6"/>
      <c r="R6" s="14"/>
    </row>
    <row r="7" spans="2:18" ht="24.75" customHeight="1">
      <c r="B7" s="13"/>
      <c r="C7" s="16"/>
      <c r="D7" s="20" t="s">
        <v>117</v>
      </c>
      <c r="E7" s="16"/>
      <c r="F7" s="277" t="s">
        <v>183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6"/>
      <c r="R7" s="14"/>
    </row>
    <row r="8" spans="2:18" s="23" customFormat="1" ht="32.25" customHeight="1">
      <c r="B8" s="24"/>
      <c r="C8" s="25"/>
      <c r="D8" s="19" t="s">
        <v>186</v>
      </c>
      <c r="E8" s="25"/>
      <c r="F8" s="254" t="s">
        <v>2323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"/>
      <c r="R8" s="26"/>
    </row>
    <row r="9" spans="2:18" s="23" customFormat="1" ht="14.25" customHeight="1">
      <c r="B9" s="24"/>
      <c r="C9" s="25"/>
      <c r="D9" s="20" t="s">
        <v>18</v>
      </c>
      <c r="E9" s="25"/>
      <c r="F9" s="18"/>
      <c r="G9" s="25"/>
      <c r="H9" s="25"/>
      <c r="I9" s="25"/>
      <c r="J9" s="25"/>
      <c r="K9" s="25"/>
      <c r="L9" s="25"/>
      <c r="M9" s="20" t="s">
        <v>19</v>
      </c>
      <c r="N9" s="25"/>
      <c r="O9" s="18"/>
      <c r="P9" s="25"/>
      <c r="Q9" s="25"/>
      <c r="R9" s="26"/>
    </row>
    <row r="10" spans="2:18" s="23" customFormat="1" ht="14.25" customHeight="1">
      <c r="B10" s="24"/>
      <c r="C10" s="25"/>
      <c r="D10" s="20" t="s">
        <v>20</v>
      </c>
      <c r="E10" s="25"/>
      <c r="F10" s="18" t="s">
        <v>29</v>
      </c>
      <c r="G10" s="25"/>
      <c r="H10" s="25"/>
      <c r="I10" s="25"/>
      <c r="J10" s="25"/>
      <c r="K10" s="25"/>
      <c r="L10" s="25"/>
      <c r="M10" s="20" t="s">
        <v>22</v>
      </c>
      <c r="N10" s="25"/>
      <c r="O10" s="278" t="str">
        <f>'Rekapitulace stavby'!AN8</f>
        <v>22.07.2016</v>
      </c>
      <c r="P10" s="278"/>
      <c r="Q10" s="25"/>
      <c r="R10" s="26"/>
    </row>
    <row r="11" spans="2:18" s="23" customFormat="1" ht="10.5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2:18" s="23" customFormat="1" ht="14.25" customHeight="1">
      <c r="B12" s="24"/>
      <c r="C12" s="25"/>
      <c r="D12" s="20" t="s">
        <v>24</v>
      </c>
      <c r="E12" s="25"/>
      <c r="F12" s="25"/>
      <c r="G12" s="25"/>
      <c r="H12" s="25"/>
      <c r="I12" s="25"/>
      <c r="J12" s="25"/>
      <c r="K12" s="25"/>
      <c r="L12" s="25"/>
      <c r="M12" s="20" t="s">
        <v>25</v>
      </c>
      <c r="N12" s="25"/>
      <c r="O12" s="253">
        <f>IF('Rekapitulace stavby'!AN10="","",'Rekapitulace stavby'!AN10)</f>
      </c>
      <c r="P12" s="253"/>
      <c r="Q12" s="25"/>
      <c r="R12" s="26"/>
    </row>
    <row r="13" spans="2:18" s="23" customFormat="1" ht="18" customHeight="1">
      <c r="B13" s="24"/>
      <c r="C13" s="25"/>
      <c r="D13" s="25"/>
      <c r="E13" s="18" t="str">
        <f>IF('Rekapitulace stavby'!E11="","",'Rekapitulace stavby'!E11)</f>
        <v>Lesy hl. m. Prahy, Práčská 1885, Praha 10</v>
      </c>
      <c r="F13" s="25"/>
      <c r="G13" s="25"/>
      <c r="H13" s="25"/>
      <c r="I13" s="25"/>
      <c r="J13" s="25"/>
      <c r="K13" s="25"/>
      <c r="L13" s="25"/>
      <c r="M13" s="20" t="s">
        <v>27</v>
      </c>
      <c r="N13" s="25"/>
      <c r="O13" s="253">
        <f>IF('Rekapitulace stavby'!AN11="","",'Rekapitulace stavby'!AN11)</f>
      </c>
      <c r="P13" s="253"/>
      <c r="Q13" s="25"/>
      <c r="R13" s="26"/>
    </row>
    <row r="14" spans="2:18" s="23" customFormat="1" ht="6.7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2:18" s="23" customFormat="1" ht="14.25" customHeight="1">
      <c r="B15" s="24"/>
      <c r="C15" s="25"/>
      <c r="D15" s="20" t="s">
        <v>28</v>
      </c>
      <c r="E15" s="25"/>
      <c r="F15" s="25"/>
      <c r="G15" s="25"/>
      <c r="H15" s="25"/>
      <c r="I15" s="25"/>
      <c r="J15" s="25"/>
      <c r="K15" s="25"/>
      <c r="L15" s="25"/>
      <c r="M15" s="20" t="s">
        <v>25</v>
      </c>
      <c r="N15" s="25"/>
      <c r="O15" s="253">
        <f>IF('Rekapitulace stavby'!AN13="","",'Rekapitulace stavby'!AN13)</f>
      </c>
      <c r="P15" s="253"/>
      <c r="Q15" s="25"/>
      <c r="R15" s="26"/>
    </row>
    <row r="16" spans="2:18" s="23" customFormat="1" ht="18" customHeight="1">
      <c r="B16" s="24"/>
      <c r="C16" s="25"/>
      <c r="D16" s="25"/>
      <c r="E16" s="18" t="str">
        <f>IF('Rekapitulace stavby'!E14="","",'Rekapitulace stavby'!E14)</f>
        <v> </v>
      </c>
      <c r="F16" s="25"/>
      <c r="G16" s="25"/>
      <c r="H16" s="25"/>
      <c r="I16" s="25"/>
      <c r="J16" s="25"/>
      <c r="K16" s="25"/>
      <c r="L16" s="25"/>
      <c r="M16" s="20" t="s">
        <v>27</v>
      </c>
      <c r="N16" s="25"/>
      <c r="O16" s="253">
        <f>IF('Rekapitulace stavby'!AN14="","",'Rekapitulace stavby'!AN14)</f>
      </c>
      <c r="P16" s="253"/>
      <c r="Q16" s="25"/>
      <c r="R16" s="26"/>
    </row>
    <row r="17" spans="2:18" s="23" customFormat="1" ht="6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23" customFormat="1" ht="14.25" customHeight="1">
      <c r="B18" s="24"/>
      <c r="C18" s="25"/>
      <c r="D18" s="20" t="s">
        <v>30</v>
      </c>
      <c r="E18" s="25"/>
      <c r="F18" s="25"/>
      <c r="G18" s="25"/>
      <c r="H18" s="25"/>
      <c r="I18" s="25"/>
      <c r="J18" s="25"/>
      <c r="K18" s="25"/>
      <c r="L18" s="25"/>
      <c r="M18" s="20" t="s">
        <v>25</v>
      </c>
      <c r="N18" s="25"/>
      <c r="O18" s="253">
        <f>IF('Rekapitulace stavby'!AN16="","",'Rekapitulace stavby'!AN16)</f>
      </c>
      <c r="P18" s="253"/>
      <c r="Q18" s="25"/>
      <c r="R18" s="26"/>
    </row>
    <row r="19" spans="2:18" s="23" customFormat="1" ht="18" customHeight="1">
      <c r="B19" s="24"/>
      <c r="C19" s="25"/>
      <c r="D19" s="25"/>
      <c r="E19" s="18" t="str">
        <f>IF('Rekapitulace stavby'!E17="","",'Rekapitulace stavby'!E17)</f>
        <v>Ing. Oldřich Bělina</v>
      </c>
      <c r="F19" s="25"/>
      <c r="G19" s="25"/>
      <c r="H19" s="25"/>
      <c r="I19" s="25"/>
      <c r="J19" s="25"/>
      <c r="K19" s="25"/>
      <c r="L19" s="25"/>
      <c r="M19" s="20" t="s">
        <v>27</v>
      </c>
      <c r="N19" s="25"/>
      <c r="O19" s="253">
        <f>IF('Rekapitulace stavby'!AN17="","",'Rekapitulace stavby'!AN17)</f>
      </c>
      <c r="P19" s="253"/>
      <c r="Q19" s="25"/>
      <c r="R19" s="26"/>
    </row>
    <row r="20" spans="2:18" s="23" customFormat="1" ht="6.7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23" customFormat="1" ht="14.25" customHeight="1">
      <c r="B21" s="24"/>
      <c r="C21" s="25"/>
      <c r="D21" s="20" t="s">
        <v>33</v>
      </c>
      <c r="E21" s="25"/>
      <c r="F21" s="25"/>
      <c r="G21" s="25"/>
      <c r="H21" s="25"/>
      <c r="I21" s="25"/>
      <c r="J21" s="25"/>
      <c r="K21" s="25"/>
      <c r="L21" s="25"/>
      <c r="M21" s="20" t="s">
        <v>25</v>
      </c>
      <c r="N21" s="25"/>
      <c r="O21" s="253">
        <f>IF('Rekapitulace stavby'!AN19="","",'Rekapitulace stavby'!AN19)</f>
      </c>
      <c r="P21" s="253"/>
      <c r="Q21" s="25"/>
      <c r="R21" s="26"/>
    </row>
    <row r="22" spans="2:18" s="23" customFormat="1" ht="18" customHeight="1">
      <c r="B22" s="24"/>
      <c r="C22" s="25"/>
      <c r="D22" s="25"/>
      <c r="E22" s="18" t="str">
        <f>IF('Rekapitulace stavby'!E20="","",'Rekapitulace stavby'!E20)</f>
        <v>ing. Lenka Kasperová</v>
      </c>
      <c r="F22" s="25"/>
      <c r="G22" s="25"/>
      <c r="H22" s="25"/>
      <c r="I22" s="25"/>
      <c r="J22" s="25"/>
      <c r="K22" s="25"/>
      <c r="L22" s="25"/>
      <c r="M22" s="20" t="s">
        <v>27</v>
      </c>
      <c r="N22" s="25"/>
      <c r="O22" s="253">
        <f>IF('Rekapitulace stavby'!AN20="","",'Rekapitulace stavby'!AN20)</f>
      </c>
      <c r="P22" s="253"/>
      <c r="Q22" s="25"/>
      <c r="R22" s="26"/>
    </row>
    <row r="23" spans="2:18" s="23" customFormat="1" ht="6.75" customHeight="1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4.25" customHeight="1">
      <c r="B24" s="24"/>
      <c r="C24" s="25"/>
      <c r="D24" s="20" t="s">
        <v>35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23" customFormat="1" ht="22.5" customHeight="1">
      <c r="B25" s="24"/>
      <c r="C25" s="25"/>
      <c r="D25" s="25"/>
      <c r="E25" s="255"/>
      <c r="F25" s="255"/>
      <c r="G25" s="255"/>
      <c r="H25" s="255"/>
      <c r="I25" s="255"/>
      <c r="J25" s="255"/>
      <c r="K25" s="255"/>
      <c r="L25" s="255"/>
      <c r="M25" s="25"/>
      <c r="N25" s="25"/>
      <c r="O25" s="25"/>
      <c r="P25" s="25"/>
      <c r="Q25" s="25"/>
      <c r="R25" s="26"/>
    </row>
    <row r="26" spans="2:18" s="23" customFormat="1" ht="6.7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23" customFormat="1" ht="6.75" customHeight="1">
      <c r="B27" s="24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6"/>
    </row>
    <row r="28" spans="2:18" s="23" customFormat="1" ht="14.25" customHeight="1">
      <c r="B28" s="24"/>
      <c r="C28" s="25"/>
      <c r="D28" s="108" t="s">
        <v>121</v>
      </c>
      <c r="E28" s="25"/>
      <c r="F28" s="25"/>
      <c r="G28" s="25"/>
      <c r="H28" s="25"/>
      <c r="I28" s="25"/>
      <c r="J28" s="25"/>
      <c r="K28" s="25"/>
      <c r="L28" s="25"/>
      <c r="M28" s="256">
        <f>N89</f>
        <v>0</v>
      </c>
      <c r="N28" s="256"/>
      <c r="O28" s="256"/>
      <c r="P28" s="256"/>
      <c r="Q28" s="25"/>
      <c r="R28" s="26"/>
    </row>
    <row r="29" spans="2:18" s="23" customFormat="1" ht="14.25" customHeight="1">
      <c r="B29" s="24"/>
      <c r="C29" s="25"/>
      <c r="D29" s="22" t="s">
        <v>122</v>
      </c>
      <c r="E29" s="25"/>
      <c r="F29" s="25"/>
      <c r="G29" s="25"/>
      <c r="H29" s="25"/>
      <c r="I29" s="25"/>
      <c r="J29" s="25"/>
      <c r="K29" s="25"/>
      <c r="L29" s="25"/>
      <c r="M29" s="256">
        <f>N107</f>
        <v>0</v>
      </c>
      <c r="N29" s="256"/>
      <c r="O29" s="256"/>
      <c r="P29" s="256"/>
      <c r="Q29" s="25"/>
      <c r="R29" s="26"/>
    </row>
    <row r="30" spans="2:18" s="23" customFormat="1" ht="6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23" customFormat="1" ht="24.75" customHeight="1">
      <c r="B31" s="24"/>
      <c r="C31" s="25"/>
      <c r="D31" s="109" t="s">
        <v>38</v>
      </c>
      <c r="E31" s="25"/>
      <c r="F31" s="25"/>
      <c r="G31" s="25"/>
      <c r="H31" s="25"/>
      <c r="I31" s="25"/>
      <c r="J31" s="25"/>
      <c r="K31" s="25"/>
      <c r="L31" s="25"/>
      <c r="M31" s="279">
        <f>ROUND(M28+M29,2)</f>
        <v>0</v>
      </c>
      <c r="N31" s="279"/>
      <c r="O31" s="279"/>
      <c r="P31" s="279"/>
      <c r="Q31" s="25"/>
      <c r="R31" s="26"/>
    </row>
    <row r="32" spans="2:18" s="23" customFormat="1" ht="6.75" customHeight="1">
      <c r="B32" s="24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5"/>
      <c r="R32" s="26"/>
    </row>
    <row r="33" spans="2:18" s="23" customFormat="1" ht="14.25" customHeight="1">
      <c r="B33" s="24"/>
      <c r="C33" s="25"/>
      <c r="D33" s="32" t="s">
        <v>39</v>
      </c>
      <c r="E33" s="32" t="s">
        <v>40</v>
      </c>
      <c r="F33" s="33">
        <v>0.21</v>
      </c>
      <c r="G33" s="110" t="s">
        <v>41</v>
      </c>
      <c r="H33" s="280">
        <f>M31</f>
        <v>0</v>
      </c>
      <c r="I33" s="280"/>
      <c r="J33" s="280"/>
      <c r="K33" s="25"/>
      <c r="L33" s="25"/>
      <c r="M33" s="280">
        <f>H33*0.21</f>
        <v>0</v>
      </c>
      <c r="N33" s="280"/>
      <c r="O33" s="280"/>
      <c r="P33" s="280"/>
      <c r="Q33" s="25"/>
      <c r="R33" s="26"/>
    </row>
    <row r="34" spans="2:18" s="23" customFormat="1" ht="14.25" customHeight="1">
      <c r="B34" s="24"/>
      <c r="C34" s="25"/>
      <c r="D34" s="25"/>
      <c r="E34" s="32" t="s">
        <v>42</v>
      </c>
      <c r="F34" s="33">
        <v>0.15</v>
      </c>
      <c r="G34" s="110" t="s">
        <v>41</v>
      </c>
      <c r="H34" s="280">
        <f>ROUND((SUM(BF107:BF108)+SUM(BF127:BF293)),2)</f>
        <v>0</v>
      </c>
      <c r="I34" s="280"/>
      <c r="J34" s="280"/>
      <c r="K34" s="25"/>
      <c r="L34" s="25"/>
      <c r="M34" s="280">
        <f>ROUND(ROUND((SUM(BF107:BF108)+SUM(BF127:BF293)),2)*F34,2)</f>
        <v>0</v>
      </c>
      <c r="N34" s="280"/>
      <c r="O34" s="280"/>
      <c r="P34" s="280"/>
      <c r="Q34" s="25"/>
      <c r="R34" s="26"/>
    </row>
    <row r="35" spans="2:18" s="23" customFormat="1" ht="14.25" customHeight="1" hidden="1">
      <c r="B35" s="24"/>
      <c r="C35" s="25"/>
      <c r="D35" s="25"/>
      <c r="E35" s="32" t="s">
        <v>43</v>
      </c>
      <c r="F35" s="33">
        <v>0.21</v>
      </c>
      <c r="G35" s="110" t="s">
        <v>41</v>
      </c>
      <c r="H35" s="280">
        <f>ROUND((SUM(BG107:BG108)+SUM(BG127:BG293)),2)</f>
        <v>0</v>
      </c>
      <c r="I35" s="280"/>
      <c r="J35" s="280"/>
      <c r="K35" s="25"/>
      <c r="L35" s="25"/>
      <c r="M35" s="280">
        <v>0</v>
      </c>
      <c r="N35" s="280"/>
      <c r="O35" s="280"/>
      <c r="P35" s="280"/>
      <c r="Q35" s="25"/>
      <c r="R35" s="26"/>
    </row>
    <row r="36" spans="2:18" s="23" customFormat="1" ht="14.25" customHeight="1" hidden="1">
      <c r="B36" s="24"/>
      <c r="C36" s="25"/>
      <c r="D36" s="25"/>
      <c r="E36" s="32" t="s">
        <v>44</v>
      </c>
      <c r="F36" s="33">
        <v>0.15</v>
      </c>
      <c r="G36" s="110" t="s">
        <v>41</v>
      </c>
      <c r="H36" s="280">
        <f>ROUND((SUM(BH107:BH108)+SUM(BH127:BH293)),2)</f>
        <v>0</v>
      </c>
      <c r="I36" s="280"/>
      <c r="J36" s="280"/>
      <c r="K36" s="25"/>
      <c r="L36" s="25"/>
      <c r="M36" s="280">
        <v>0</v>
      </c>
      <c r="N36" s="280"/>
      <c r="O36" s="280"/>
      <c r="P36" s="280"/>
      <c r="Q36" s="25"/>
      <c r="R36" s="26"/>
    </row>
    <row r="37" spans="2:18" s="23" customFormat="1" ht="14.25" customHeight="1" hidden="1">
      <c r="B37" s="24"/>
      <c r="C37" s="25"/>
      <c r="D37" s="25"/>
      <c r="E37" s="32" t="s">
        <v>45</v>
      </c>
      <c r="F37" s="33">
        <v>0</v>
      </c>
      <c r="G37" s="110" t="s">
        <v>41</v>
      </c>
      <c r="H37" s="280">
        <f>ROUND((SUM(BI107:BI108)+SUM(BI127:BI293)),2)</f>
        <v>0</v>
      </c>
      <c r="I37" s="280"/>
      <c r="J37" s="280"/>
      <c r="K37" s="25"/>
      <c r="L37" s="25"/>
      <c r="M37" s="280">
        <v>0</v>
      </c>
      <c r="N37" s="280"/>
      <c r="O37" s="280"/>
      <c r="P37" s="280"/>
      <c r="Q37" s="25"/>
      <c r="R37" s="26"/>
    </row>
    <row r="38" spans="2:18" s="23" customFormat="1" ht="6.7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23" customFormat="1" ht="24.75" customHeight="1">
      <c r="B39" s="24"/>
      <c r="C39" s="106"/>
      <c r="D39" s="111" t="s">
        <v>46</v>
      </c>
      <c r="E39" s="67"/>
      <c r="F39" s="67"/>
      <c r="G39" s="112" t="s">
        <v>47</v>
      </c>
      <c r="H39" s="113" t="s">
        <v>48</v>
      </c>
      <c r="I39" s="67"/>
      <c r="J39" s="67"/>
      <c r="K39" s="67"/>
      <c r="L39" s="281">
        <f>SUM(M31:M37)</f>
        <v>0</v>
      </c>
      <c r="M39" s="281"/>
      <c r="N39" s="281"/>
      <c r="O39" s="281"/>
      <c r="P39" s="281"/>
      <c r="Q39" s="106"/>
      <c r="R39" s="26"/>
    </row>
    <row r="40" spans="2:18" s="23" customFormat="1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23" customFormat="1" ht="14.2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ht="13.5"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</row>
    <row r="50" spans="2:18" s="23" customFormat="1" ht="15">
      <c r="B50" s="24"/>
      <c r="C50" s="25"/>
      <c r="D50" s="40" t="s">
        <v>49</v>
      </c>
      <c r="E50" s="41"/>
      <c r="F50" s="41"/>
      <c r="G50" s="41"/>
      <c r="H50" s="42"/>
      <c r="I50" s="25"/>
      <c r="J50" s="40" t="s">
        <v>50</v>
      </c>
      <c r="K50" s="41"/>
      <c r="L50" s="41"/>
      <c r="M50" s="41"/>
      <c r="N50" s="41"/>
      <c r="O50" s="41"/>
      <c r="P50" s="42"/>
      <c r="Q50" s="25"/>
      <c r="R50" s="26"/>
    </row>
    <row r="51" spans="2:18" ht="13.5">
      <c r="B51" s="13"/>
      <c r="C51" s="16"/>
      <c r="D51" s="43"/>
      <c r="E51" s="16"/>
      <c r="F51" s="16"/>
      <c r="G51" s="16"/>
      <c r="H51" s="44"/>
      <c r="I51" s="16"/>
      <c r="J51" s="43"/>
      <c r="K51" s="16"/>
      <c r="L51" s="16"/>
      <c r="M51" s="16"/>
      <c r="N51" s="16"/>
      <c r="O51" s="16"/>
      <c r="P51" s="44"/>
      <c r="Q51" s="16"/>
      <c r="R51" s="14"/>
    </row>
    <row r="52" spans="2:18" ht="13.5">
      <c r="B52" s="13"/>
      <c r="C52" s="16"/>
      <c r="D52" s="43"/>
      <c r="E52" s="16"/>
      <c r="F52" s="16"/>
      <c r="G52" s="16"/>
      <c r="H52" s="44"/>
      <c r="I52" s="16"/>
      <c r="J52" s="43"/>
      <c r="K52" s="16"/>
      <c r="L52" s="16"/>
      <c r="M52" s="16"/>
      <c r="N52" s="16"/>
      <c r="O52" s="16"/>
      <c r="P52" s="44"/>
      <c r="Q52" s="16"/>
      <c r="R52" s="14"/>
    </row>
    <row r="53" spans="2:18" ht="13.5">
      <c r="B53" s="13"/>
      <c r="C53" s="16"/>
      <c r="D53" s="43"/>
      <c r="E53" s="16"/>
      <c r="F53" s="16"/>
      <c r="G53" s="16"/>
      <c r="H53" s="44"/>
      <c r="I53" s="16"/>
      <c r="J53" s="43"/>
      <c r="K53" s="16"/>
      <c r="L53" s="16"/>
      <c r="M53" s="16"/>
      <c r="N53" s="16"/>
      <c r="O53" s="16"/>
      <c r="P53" s="44"/>
      <c r="Q53" s="16"/>
      <c r="R53" s="14"/>
    </row>
    <row r="54" spans="2:18" ht="13.5">
      <c r="B54" s="13"/>
      <c r="C54" s="16"/>
      <c r="D54" s="43"/>
      <c r="E54" s="16"/>
      <c r="F54" s="16"/>
      <c r="G54" s="16"/>
      <c r="H54" s="44"/>
      <c r="I54" s="16"/>
      <c r="J54" s="43"/>
      <c r="K54" s="16"/>
      <c r="L54" s="16"/>
      <c r="M54" s="16"/>
      <c r="N54" s="16"/>
      <c r="O54" s="16"/>
      <c r="P54" s="44"/>
      <c r="Q54" s="16"/>
      <c r="R54" s="14"/>
    </row>
    <row r="55" spans="2:18" ht="13.5">
      <c r="B55" s="13"/>
      <c r="C55" s="16"/>
      <c r="D55" s="43"/>
      <c r="E55" s="16"/>
      <c r="F55" s="16"/>
      <c r="G55" s="16"/>
      <c r="H55" s="44"/>
      <c r="I55" s="16"/>
      <c r="J55" s="43"/>
      <c r="K55" s="16"/>
      <c r="L55" s="16"/>
      <c r="M55" s="16"/>
      <c r="N55" s="16"/>
      <c r="O55" s="16"/>
      <c r="P55" s="44"/>
      <c r="Q55" s="16"/>
      <c r="R55" s="14"/>
    </row>
    <row r="56" spans="2:18" ht="13.5">
      <c r="B56" s="13"/>
      <c r="C56" s="16"/>
      <c r="D56" s="43"/>
      <c r="E56" s="16"/>
      <c r="F56" s="16"/>
      <c r="G56" s="16"/>
      <c r="H56" s="44"/>
      <c r="I56" s="16"/>
      <c r="J56" s="43"/>
      <c r="K56" s="16"/>
      <c r="L56" s="16"/>
      <c r="M56" s="16"/>
      <c r="N56" s="16"/>
      <c r="O56" s="16"/>
      <c r="P56" s="44"/>
      <c r="Q56" s="16"/>
      <c r="R56" s="14"/>
    </row>
    <row r="57" spans="2:18" ht="13.5">
      <c r="B57" s="13"/>
      <c r="C57" s="16"/>
      <c r="D57" s="43"/>
      <c r="E57" s="16"/>
      <c r="F57" s="16"/>
      <c r="G57" s="16"/>
      <c r="H57" s="44"/>
      <c r="I57" s="16"/>
      <c r="J57" s="43"/>
      <c r="K57" s="16"/>
      <c r="L57" s="16"/>
      <c r="M57" s="16"/>
      <c r="N57" s="16"/>
      <c r="O57" s="16"/>
      <c r="P57" s="44"/>
      <c r="Q57" s="16"/>
      <c r="R57" s="14"/>
    </row>
    <row r="58" spans="2:18" ht="13.5">
      <c r="B58" s="13"/>
      <c r="C58" s="16"/>
      <c r="D58" s="43"/>
      <c r="E58" s="16"/>
      <c r="F58" s="16"/>
      <c r="G58" s="16"/>
      <c r="H58" s="44"/>
      <c r="I58" s="16"/>
      <c r="J58" s="43"/>
      <c r="K58" s="16"/>
      <c r="L58" s="16"/>
      <c r="M58" s="16"/>
      <c r="N58" s="16"/>
      <c r="O58" s="16"/>
      <c r="P58" s="44"/>
      <c r="Q58" s="16"/>
      <c r="R58" s="14"/>
    </row>
    <row r="59" spans="2:18" s="23" customFormat="1" ht="15">
      <c r="B59" s="24"/>
      <c r="C59" s="25"/>
      <c r="D59" s="45" t="s">
        <v>51</v>
      </c>
      <c r="E59" s="46"/>
      <c r="F59" s="46"/>
      <c r="G59" s="47" t="s">
        <v>52</v>
      </c>
      <c r="H59" s="48"/>
      <c r="I59" s="25"/>
      <c r="J59" s="45" t="s">
        <v>51</v>
      </c>
      <c r="K59" s="46"/>
      <c r="L59" s="46"/>
      <c r="M59" s="46"/>
      <c r="N59" s="47" t="s">
        <v>52</v>
      </c>
      <c r="O59" s="46"/>
      <c r="P59" s="48"/>
      <c r="Q59" s="25"/>
      <c r="R59" s="26"/>
    </row>
    <row r="60" spans="2:18" ht="13.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</row>
    <row r="61" spans="2:18" s="23" customFormat="1" ht="15">
      <c r="B61" s="24"/>
      <c r="C61" s="25"/>
      <c r="D61" s="40" t="s">
        <v>53</v>
      </c>
      <c r="E61" s="41"/>
      <c r="F61" s="41"/>
      <c r="G61" s="41"/>
      <c r="H61" s="42"/>
      <c r="I61" s="25"/>
      <c r="J61" s="40" t="s">
        <v>54</v>
      </c>
      <c r="K61" s="41"/>
      <c r="L61" s="41"/>
      <c r="M61" s="41"/>
      <c r="N61" s="41"/>
      <c r="O61" s="41"/>
      <c r="P61" s="42"/>
      <c r="Q61" s="25"/>
      <c r="R61" s="26"/>
    </row>
    <row r="62" spans="2:18" ht="13.5">
      <c r="B62" s="13"/>
      <c r="C62" s="16"/>
      <c r="D62" s="43"/>
      <c r="E62" s="16"/>
      <c r="F62" s="16"/>
      <c r="G62" s="16"/>
      <c r="H62" s="44"/>
      <c r="I62" s="16"/>
      <c r="J62" s="43"/>
      <c r="K62" s="16"/>
      <c r="L62" s="16"/>
      <c r="M62" s="16"/>
      <c r="N62" s="16"/>
      <c r="O62" s="16"/>
      <c r="P62" s="44"/>
      <c r="Q62" s="16"/>
      <c r="R62" s="14"/>
    </row>
    <row r="63" spans="2:18" ht="13.5">
      <c r="B63" s="13"/>
      <c r="C63" s="16"/>
      <c r="D63" s="43"/>
      <c r="E63" s="16"/>
      <c r="F63" s="16"/>
      <c r="G63" s="16"/>
      <c r="H63" s="44"/>
      <c r="I63" s="16"/>
      <c r="J63" s="43"/>
      <c r="K63" s="16"/>
      <c r="L63" s="16"/>
      <c r="M63" s="16"/>
      <c r="N63" s="16"/>
      <c r="O63" s="16"/>
      <c r="P63" s="44"/>
      <c r="Q63" s="16"/>
      <c r="R63" s="14"/>
    </row>
    <row r="64" spans="2:18" ht="13.5">
      <c r="B64" s="13"/>
      <c r="C64" s="16"/>
      <c r="D64" s="43"/>
      <c r="E64" s="16"/>
      <c r="F64" s="16"/>
      <c r="G64" s="16"/>
      <c r="H64" s="44"/>
      <c r="I64" s="16"/>
      <c r="J64" s="43"/>
      <c r="K64" s="16"/>
      <c r="L64" s="16"/>
      <c r="M64" s="16"/>
      <c r="N64" s="16"/>
      <c r="O64" s="16"/>
      <c r="P64" s="44"/>
      <c r="Q64" s="16"/>
      <c r="R64" s="14"/>
    </row>
    <row r="65" spans="2:18" ht="13.5">
      <c r="B65" s="13"/>
      <c r="C65" s="16"/>
      <c r="D65" s="43"/>
      <c r="E65" s="16"/>
      <c r="F65" s="16"/>
      <c r="G65" s="16"/>
      <c r="H65" s="44"/>
      <c r="I65" s="16"/>
      <c r="J65" s="43"/>
      <c r="K65" s="16"/>
      <c r="L65" s="16"/>
      <c r="M65" s="16"/>
      <c r="N65" s="16"/>
      <c r="O65" s="16"/>
      <c r="P65" s="44"/>
      <c r="Q65" s="16"/>
      <c r="R65" s="14"/>
    </row>
    <row r="66" spans="2:18" ht="13.5">
      <c r="B66" s="13"/>
      <c r="C66" s="16"/>
      <c r="D66" s="43"/>
      <c r="E66" s="16"/>
      <c r="F66" s="16"/>
      <c r="G66" s="16"/>
      <c r="H66" s="44"/>
      <c r="I66" s="16"/>
      <c r="J66" s="43"/>
      <c r="K66" s="16"/>
      <c r="L66" s="16"/>
      <c r="M66" s="16"/>
      <c r="N66" s="16"/>
      <c r="O66" s="16"/>
      <c r="P66" s="44"/>
      <c r="Q66" s="16"/>
      <c r="R66" s="14"/>
    </row>
    <row r="67" spans="2:18" ht="13.5">
      <c r="B67" s="13"/>
      <c r="C67" s="16"/>
      <c r="D67" s="43"/>
      <c r="E67" s="16"/>
      <c r="F67" s="16"/>
      <c r="G67" s="16"/>
      <c r="H67" s="44"/>
      <c r="I67" s="16"/>
      <c r="J67" s="43"/>
      <c r="K67" s="16"/>
      <c r="L67" s="16"/>
      <c r="M67" s="16"/>
      <c r="N67" s="16"/>
      <c r="O67" s="16"/>
      <c r="P67" s="44"/>
      <c r="Q67" s="16"/>
      <c r="R67" s="14"/>
    </row>
    <row r="68" spans="2:18" ht="13.5">
      <c r="B68" s="13"/>
      <c r="C68" s="16"/>
      <c r="D68" s="43"/>
      <c r="E68" s="16"/>
      <c r="F68" s="16"/>
      <c r="G68" s="16"/>
      <c r="H68" s="44"/>
      <c r="I68" s="16"/>
      <c r="J68" s="43"/>
      <c r="K68" s="16"/>
      <c r="L68" s="16"/>
      <c r="M68" s="16"/>
      <c r="N68" s="16"/>
      <c r="O68" s="16"/>
      <c r="P68" s="44"/>
      <c r="Q68" s="16"/>
      <c r="R68" s="14"/>
    </row>
    <row r="69" spans="2:18" ht="13.5">
      <c r="B69" s="13"/>
      <c r="C69" s="16"/>
      <c r="D69" s="43"/>
      <c r="E69" s="16"/>
      <c r="F69" s="16"/>
      <c r="G69" s="16"/>
      <c r="H69" s="44"/>
      <c r="I69" s="16"/>
      <c r="J69" s="43"/>
      <c r="K69" s="16"/>
      <c r="L69" s="16"/>
      <c r="M69" s="16"/>
      <c r="N69" s="16"/>
      <c r="O69" s="16"/>
      <c r="P69" s="44"/>
      <c r="Q69" s="16"/>
      <c r="R69" s="14"/>
    </row>
    <row r="70" spans="2:18" s="23" customFormat="1" ht="15">
      <c r="B70" s="24"/>
      <c r="C70" s="25"/>
      <c r="D70" s="45" t="s">
        <v>51</v>
      </c>
      <c r="E70" s="46"/>
      <c r="F70" s="46"/>
      <c r="G70" s="47" t="s">
        <v>52</v>
      </c>
      <c r="H70" s="48"/>
      <c r="I70" s="25"/>
      <c r="J70" s="45" t="s">
        <v>51</v>
      </c>
      <c r="K70" s="46"/>
      <c r="L70" s="46"/>
      <c r="M70" s="46"/>
      <c r="N70" s="47" t="s">
        <v>52</v>
      </c>
      <c r="O70" s="46"/>
      <c r="P70" s="48"/>
      <c r="Q70" s="25"/>
      <c r="R70" s="26"/>
    </row>
    <row r="71" spans="2:18" s="23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75" customHeight="1">
      <c r="B76" s="24"/>
      <c r="C76" s="252" t="s">
        <v>123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6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>
      <c r="B78" s="24"/>
      <c r="C78" s="20" t="s">
        <v>16</v>
      </c>
      <c r="D78" s="25"/>
      <c r="E78" s="25"/>
      <c r="F78" s="277" t="str">
        <f>F6</f>
        <v>Stavební úpravy a zateplení objektu strážnice Milíčov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5"/>
      <c r="R78" s="26"/>
    </row>
    <row r="79" spans="2:18" ht="30" customHeight="1">
      <c r="B79" s="13"/>
      <c r="C79" s="20" t="s">
        <v>117</v>
      </c>
      <c r="D79" s="16"/>
      <c r="E79" s="16"/>
      <c r="F79" s="277" t="s">
        <v>183</v>
      </c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16"/>
      <c r="R79" s="14"/>
    </row>
    <row r="80" spans="2:18" s="23" customFormat="1" ht="36.75" customHeight="1">
      <c r="B80" s="24"/>
      <c r="C80" s="61" t="s">
        <v>186</v>
      </c>
      <c r="D80" s="25"/>
      <c r="E80" s="25"/>
      <c r="F80" s="262" t="str">
        <f>F8</f>
        <v>002-4 - Elektroinstalace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5"/>
      <c r="R80" s="26"/>
    </row>
    <row r="81" spans="2:18" s="23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23" customFormat="1" ht="18" customHeight="1">
      <c r="B82" s="24"/>
      <c r="C82" s="20" t="s">
        <v>20</v>
      </c>
      <c r="D82" s="25"/>
      <c r="E82" s="25"/>
      <c r="F82" s="18" t="str">
        <f>F10</f>
        <v> </v>
      </c>
      <c r="G82" s="25"/>
      <c r="H82" s="25"/>
      <c r="I82" s="25"/>
      <c r="J82" s="25"/>
      <c r="K82" s="20" t="s">
        <v>22</v>
      </c>
      <c r="L82" s="25"/>
      <c r="M82" s="278" t="str">
        <f>IF(O10="","",O10)</f>
        <v>22.07.2016</v>
      </c>
      <c r="N82" s="278"/>
      <c r="O82" s="278"/>
      <c r="P82" s="278"/>
      <c r="Q82" s="25"/>
      <c r="R82" s="26"/>
    </row>
    <row r="83" spans="2:18" s="23" customFormat="1" ht="6.75" customHeigh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23" customFormat="1" ht="15">
      <c r="B84" s="24"/>
      <c r="C84" s="20" t="s">
        <v>24</v>
      </c>
      <c r="D84" s="25"/>
      <c r="E84" s="25"/>
      <c r="F84" s="18" t="str">
        <f>E13</f>
        <v>Lesy hl. m. Prahy, Práčská 1885, Praha 10</v>
      </c>
      <c r="G84" s="25"/>
      <c r="H84" s="25"/>
      <c r="I84" s="25"/>
      <c r="J84" s="25"/>
      <c r="K84" s="20" t="s">
        <v>30</v>
      </c>
      <c r="L84" s="25"/>
      <c r="M84" s="253" t="str">
        <f>E19</f>
        <v>Ing. Oldřich Bělina</v>
      </c>
      <c r="N84" s="253"/>
      <c r="O84" s="253"/>
      <c r="P84" s="253"/>
      <c r="Q84" s="253"/>
      <c r="R84" s="26"/>
    </row>
    <row r="85" spans="2:18" s="23" customFormat="1" ht="14.25" customHeight="1">
      <c r="B85" s="24"/>
      <c r="C85" s="20" t="s">
        <v>28</v>
      </c>
      <c r="D85" s="25"/>
      <c r="E85" s="25"/>
      <c r="F85" s="18" t="str">
        <f>IF(E16="","",E16)</f>
        <v> </v>
      </c>
      <c r="G85" s="25"/>
      <c r="H85" s="25"/>
      <c r="I85" s="25"/>
      <c r="J85" s="25"/>
      <c r="K85" s="20" t="s">
        <v>33</v>
      </c>
      <c r="L85" s="25"/>
      <c r="M85" s="253" t="str">
        <f>E22</f>
        <v>ing. Lenka Kasperová</v>
      </c>
      <c r="N85" s="253"/>
      <c r="O85" s="253"/>
      <c r="P85" s="253"/>
      <c r="Q85" s="253"/>
      <c r="R85" s="26"/>
    </row>
    <row r="86" spans="2:18" s="23" customFormat="1" ht="9.7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23" customFormat="1" ht="29.25" customHeight="1">
      <c r="B87" s="24"/>
      <c r="C87" s="282" t="s">
        <v>124</v>
      </c>
      <c r="D87" s="282"/>
      <c r="E87" s="282"/>
      <c r="F87" s="282"/>
      <c r="G87" s="282"/>
      <c r="H87" s="106"/>
      <c r="I87" s="106"/>
      <c r="J87" s="106"/>
      <c r="K87" s="106"/>
      <c r="L87" s="106"/>
      <c r="M87" s="106"/>
      <c r="N87" s="282" t="s">
        <v>125</v>
      </c>
      <c r="O87" s="282"/>
      <c r="P87" s="282"/>
      <c r="Q87" s="282"/>
      <c r="R87" s="26"/>
    </row>
    <row r="88" spans="2:18" s="23" customFormat="1" ht="9.75" customHeight="1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47" s="23" customFormat="1" ht="29.25" customHeight="1">
      <c r="B89" s="24"/>
      <c r="C89" s="114" t="s">
        <v>126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9">
        <f>SUM(N90:R106)</f>
        <v>0</v>
      </c>
      <c r="O89" s="269"/>
      <c r="P89" s="269"/>
      <c r="Q89" s="269"/>
      <c r="R89" s="26"/>
      <c r="AU89" s="9" t="s">
        <v>127</v>
      </c>
    </row>
    <row r="90" spans="2:18" s="115" customFormat="1" ht="24.75" customHeight="1">
      <c r="B90" s="116"/>
      <c r="C90" s="117"/>
      <c r="D90" s="118" t="s">
        <v>2324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83">
        <f>N128</f>
        <v>0</v>
      </c>
      <c r="O90" s="283"/>
      <c r="P90" s="283"/>
      <c r="Q90" s="283"/>
      <c r="R90" s="119"/>
    </row>
    <row r="91" spans="2:18" s="115" customFormat="1" ht="24.75" customHeight="1">
      <c r="B91" s="116"/>
      <c r="C91" s="117"/>
      <c r="D91" s="118" t="s">
        <v>2325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83">
        <f>N131</f>
        <v>0</v>
      </c>
      <c r="O91" s="283"/>
      <c r="P91" s="283"/>
      <c r="Q91" s="283"/>
      <c r="R91" s="119"/>
    </row>
    <row r="92" spans="2:18" s="115" customFormat="1" ht="24.75" customHeight="1">
      <c r="B92" s="116"/>
      <c r="C92" s="117"/>
      <c r="D92" s="118" t="s">
        <v>2326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83">
        <f>N138</f>
        <v>0</v>
      </c>
      <c r="O92" s="283"/>
      <c r="P92" s="283"/>
      <c r="Q92" s="283"/>
      <c r="R92" s="119"/>
    </row>
    <row r="93" spans="2:18" s="115" customFormat="1" ht="24.75" customHeight="1">
      <c r="B93" s="116"/>
      <c r="C93" s="117"/>
      <c r="D93" s="118" t="s">
        <v>2327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83">
        <f>N153</f>
        <v>0</v>
      </c>
      <c r="O93" s="283"/>
      <c r="P93" s="283"/>
      <c r="Q93" s="283"/>
      <c r="R93" s="119"/>
    </row>
    <row r="94" spans="2:18" s="115" customFormat="1" ht="24.75" customHeight="1">
      <c r="B94" s="116"/>
      <c r="C94" s="117"/>
      <c r="D94" s="118" t="s">
        <v>2328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83">
        <f>N168</f>
        <v>0</v>
      </c>
      <c r="O94" s="283"/>
      <c r="P94" s="283"/>
      <c r="Q94" s="283"/>
      <c r="R94" s="119"/>
    </row>
    <row r="95" spans="2:18" s="115" customFormat="1" ht="24.75" customHeight="1">
      <c r="B95" s="116"/>
      <c r="C95" s="117"/>
      <c r="D95" s="118" t="s">
        <v>2329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83">
        <f>N179</f>
        <v>0</v>
      </c>
      <c r="O95" s="283"/>
      <c r="P95" s="283"/>
      <c r="Q95" s="283"/>
      <c r="R95" s="119"/>
    </row>
    <row r="96" spans="2:18" s="115" customFormat="1" ht="24.75" customHeight="1">
      <c r="B96" s="116"/>
      <c r="C96" s="117"/>
      <c r="D96" s="118" t="s">
        <v>2330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83">
        <f>N189</f>
        <v>0</v>
      </c>
      <c r="O96" s="283"/>
      <c r="P96" s="283"/>
      <c r="Q96" s="283"/>
      <c r="R96" s="119"/>
    </row>
    <row r="97" spans="2:18" s="115" customFormat="1" ht="24.75" customHeight="1">
      <c r="B97" s="116"/>
      <c r="C97" s="117"/>
      <c r="D97" s="118" t="s">
        <v>2331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83">
        <f>N209</f>
        <v>0</v>
      </c>
      <c r="O97" s="283"/>
      <c r="P97" s="283"/>
      <c r="Q97" s="283"/>
      <c r="R97" s="119"/>
    </row>
    <row r="98" spans="2:18" s="115" customFormat="1" ht="24.75" customHeight="1">
      <c r="B98" s="116"/>
      <c r="C98" s="117"/>
      <c r="D98" s="118" t="s">
        <v>2332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83">
        <f>N226</f>
        <v>0</v>
      </c>
      <c r="O98" s="283"/>
      <c r="P98" s="283"/>
      <c r="Q98" s="283"/>
      <c r="R98" s="119"/>
    </row>
    <row r="99" spans="2:18" s="115" customFormat="1" ht="24.75" customHeight="1">
      <c r="B99" s="116"/>
      <c r="C99" s="117"/>
      <c r="D99" s="118" t="s">
        <v>2333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83">
        <f>N235</f>
        <v>0</v>
      </c>
      <c r="O99" s="283"/>
      <c r="P99" s="283"/>
      <c r="Q99" s="283"/>
      <c r="R99" s="119"/>
    </row>
    <row r="100" spans="2:18" s="115" customFormat="1" ht="24.75" customHeight="1">
      <c r="B100" s="116"/>
      <c r="C100" s="117"/>
      <c r="D100" s="118" t="s">
        <v>2334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83">
        <f>N253</f>
        <v>0</v>
      </c>
      <c r="O100" s="283"/>
      <c r="P100" s="283"/>
      <c r="Q100" s="283"/>
      <c r="R100" s="119"/>
    </row>
    <row r="101" spans="2:18" s="115" customFormat="1" ht="24.75" customHeight="1">
      <c r="B101" s="116"/>
      <c r="C101" s="117"/>
      <c r="D101" s="118" t="s">
        <v>2335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283">
        <f>N262</f>
        <v>0</v>
      </c>
      <c r="O101" s="283"/>
      <c r="P101" s="283"/>
      <c r="Q101" s="283"/>
      <c r="R101" s="119"/>
    </row>
    <row r="102" spans="2:18" s="115" customFormat="1" ht="24.75" customHeight="1">
      <c r="B102" s="116"/>
      <c r="C102" s="117"/>
      <c r="D102" s="118" t="s">
        <v>2336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283">
        <f>N272</f>
        <v>0</v>
      </c>
      <c r="O102" s="283"/>
      <c r="P102" s="283"/>
      <c r="Q102" s="283"/>
      <c r="R102" s="119"/>
    </row>
    <row r="103" spans="2:18" s="115" customFormat="1" ht="24.75" customHeight="1">
      <c r="B103" s="116"/>
      <c r="C103" s="117"/>
      <c r="D103" s="118" t="s">
        <v>2337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283">
        <f>N282</f>
        <v>0</v>
      </c>
      <c r="O103" s="283"/>
      <c r="P103" s="283"/>
      <c r="Q103" s="283"/>
      <c r="R103" s="119"/>
    </row>
    <row r="104" spans="2:18" s="115" customFormat="1" ht="24.75" customHeight="1">
      <c r="B104" s="116"/>
      <c r="C104" s="117"/>
      <c r="D104" s="118" t="s">
        <v>2338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283">
        <f>N284</f>
        <v>0</v>
      </c>
      <c r="O104" s="283"/>
      <c r="P104" s="283"/>
      <c r="Q104" s="283"/>
      <c r="R104" s="119"/>
    </row>
    <row r="105" spans="2:18" s="115" customFormat="1" ht="24.75" customHeight="1">
      <c r="B105" s="116"/>
      <c r="C105" s="117"/>
      <c r="D105" s="118" t="s">
        <v>2339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283">
        <f>N290</f>
        <v>0</v>
      </c>
      <c r="O105" s="283"/>
      <c r="P105" s="283"/>
      <c r="Q105" s="283"/>
      <c r="R105" s="119"/>
    </row>
    <row r="106" spans="2:18" s="23" customFormat="1" ht="21.75" customHeight="1">
      <c r="B106" s="24"/>
      <c r="C106" s="25"/>
      <c r="D106" s="118" t="s">
        <v>2340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283">
        <f>elektroinstalace_sta!F11</f>
        <v>0</v>
      </c>
      <c r="O106" s="283"/>
      <c r="P106" s="283"/>
      <c r="Q106" s="283"/>
      <c r="R106" s="26"/>
    </row>
    <row r="107" spans="2:21" s="23" customFormat="1" ht="29.25" customHeight="1">
      <c r="B107" s="24"/>
      <c r="C107" s="114" t="s">
        <v>132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84">
        <v>0</v>
      </c>
      <c r="O107" s="284"/>
      <c r="P107" s="284"/>
      <c r="Q107" s="284"/>
      <c r="R107" s="26"/>
      <c r="T107" s="124"/>
      <c r="U107" s="125" t="s">
        <v>39</v>
      </c>
    </row>
    <row r="108" spans="2:18" s="23" customFormat="1" ht="18" customHeight="1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2:18" s="23" customFormat="1" ht="29.25" customHeight="1">
      <c r="B109" s="24"/>
      <c r="C109" s="105" t="s">
        <v>110</v>
      </c>
      <c r="D109" s="106"/>
      <c r="E109" s="106"/>
      <c r="F109" s="106"/>
      <c r="G109" s="106"/>
      <c r="H109" s="106"/>
      <c r="I109" s="106"/>
      <c r="J109" s="106"/>
      <c r="K109" s="106"/>
      <c r="L109" s="275">
        <f>ROUND(SUM(N89+N107),2)</f>
        <v>0</v>
      </c>
      <c r="M109" s="275"/>
      <c r="N109" s="275"/>
      <c r="O109" s="275"/>
      <c r="P109" s="275"/>
      <c r="Q109" s="275"/>
      <c r="R109" s="26"/>
    </row>
    <row r="110" spans="2:18" s="23" customFormat="1" ht="6.7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4" spans="2:18" s="23" customFormat="1" ht="6.75" customHeight="1"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</row>
    <row r="115" spans="2:18" s="23" customFormat="1" ht="36.75" customHeight="1">
      <c r="B115" s="24"/>
      <c r="C115" s="252" t="s">
        <v>133</v>
      </c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6"/>
    </row>
    <row r="116" spans="2:18" s="23" customFormat="1" ht="6.75" customHeight="1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</row>
    <row r="117" spans="2:18" s="23" customFormat="1" ht="30" customHeight="1">
      <c r="B117" s="24"/>
      <c r="C117" s="20" t="s">
        <v>16</v>
      </c>
      <c r="D117" s="25"/>
      <c r="E117" s="25"/>
      <c r="F117" s="277" t="str">
        <f>F6</f>
        <v>Stavební úpravy a zateplení objektu strážnice Milíčov</v>
      </c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5"/>
      <c r="R117" s="26"/>
    </row>
    <row r="118" spans="2:18" ht="30" customHeight="1">
      <c r="B118" s="13"/>
      <c r="C118" s="20" t="s">
        <v>117</v>
      </c>
      <c r="D118" s="16"/>
      <c r="E118" s="16"/>
      <c r="F118" s="277" t="s">
        <v>183</v>
      </c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16"/>
      <c r="R118" s="14"/>
    </row>
    <row r="119" spans="2:18" s="23" customFormat="1" ht="36.75" customHeight="1">
      <c r="B119" s="24"/>
      <c r="C119" s="61" t="s">
        <v>186</v>
      </c>
      <c r="D119" s="25"/>
      <c r="E119" s="25"/>
      <c r="F119" s="262" t="str">
        <f>F8</f>
        <v>002-4 - Elektroinstalace</v>
      </c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5"/>
      <c r="R119" s="26"/>
    </row>
    <row r="120" spans="2:18" s="23" customFormat="1" ht="6.75" customHeight="1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</row>
    <row r="121" spans="2:18" s="23" customFormat="1" ht="18" customHeight="1">
      <c r="B121" s="24"/>
      <c r="C121" s="20" t="s">
        <v>20</v>
      </c>
      <c r="D121" s="25"/>
      <c r="E121" s="25"/>
      <c r="F121" s="18" t="str">
        <f>F10</f>
        <v> </v>
      </c>
      <c r="G121" s="25"/>
      <c r="H121" s="25"/>
      <c r="I121" s="25"/>
      <c r="J121" s="25"/>
      <c r="K121" s="20" t="s">
        <v>22</v>
      </c>
      <c r="L121" s="25"/>
      <c r="M121" s="278" t="str">
        <f>IF(O10="","",O10)</f>
        <v>22.07.2016</v>
      </c>
      <c r="N121" s="278"/>
      <c r="O121" s="278"/>
      <c r="P121" s="278"/>
      <c r="Q121" s="25"/>
      <c r="R121" s="26"/>
    </row>
    <row r="122" spans="2:18" s="23" customFormat="1" ht="6.75" customHeight="1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</row>
    <row r="123" spans="2:18" s="23" customFormat="1" ht="15">
      <c r="B123" s="24"/>
      <c r="C123" s="20" t="s">
        <v>24</v>
      </c>
      <c r="D123" s="25"/>
      <c r="E123" s="25"/>
      <c r="F123" s="18" t="str">
        <f>E13</f>
        <v>Lesy hl. m. Prahy, Práčská 1885, Praha 10</v>
      </c>
      <c r="G123" s="25"/>
      <c r="H123" s="25"/>
      <c r="I123" s="25"/>
      <c r="J123" s="25"/>
      <c r="K123" s="20" t="s">
        <v>30</v>
      </c>
      <c r="L123" s="25"/>
      <c r="M123" s="253" t="str">
        <f>E19</f>
        <v>Ing. Oldřich Bělina</v>
      </c>
      <c r="N123" s="253"/>
      <c r="O123" s="253"/>
      <c r="P123" s="253"/>
      <c r="Q123" s="253"/>
      <c r="R123" s="26"/>
    </row>
    <row r="124" spans="2:18" s="23" customFormat="1" ht="14.25" customHeight="1">
      <c r="B124" s="24"/>
      <c r="C124" s="20" t="s">
        <v>28</v>
      </c>
      <c r="D124" s="25"/>
      <c r="E124" s="25"/>
      <c r="F124" s="18" t="str">
        <f>IF(E16="","",E16)</f>
        <v> </v>
      </c>
      <c r="G124" s="25"/>
      <c r="H124" s="25"/>
      <c r="I124" s="25"/>
      <c r="J124" s="25"/>
      <c r="K124" s="20" t="s">
        <v>33</v>
      </c>
      <c r="L124" s="25"/>
      <c r="M124" s="253" t="str">
        <f>E22</f>
        <v>ing. Lenka Kasperová</v>
      </c>
      <c r="N124" s="253"/>
      <c r="O124" s="253"/>
      <c r="P124" s="253"/>
      <c r="Q124" s="253"/>
      <c r="R124" s="26"/>
    </row>
    <row r="125" spans="2:18" s="23" customFormat="1" ht="9.75" customHeight="1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</row>
    <row r="126" spans="2:27" s="126" customFormat="1" ht="29.25" customHeight="1">
      <c r="B126" s="127"/>
      <c r="C126" s="128" t="s">
        <v>134</v>
      </c>
      <c r="D126" s="129" t="s">
        <v>135</v>
      </c>
      <c r="E126" s="129" t="s">
        <v>57</v>
      </c>
      <c r="F126" s="285" t="s">
        <v>136</v>
      </c>
      <c r="G126" s="285"/>
      <c r="H126" s="285"/>
      <c r="I126" s="285"/>
      <c r="J126" s="129" t="s">
        <v>137</v>
      </c>
      <c r="K126" s="129" t="s">
        <v>138</v>
      </c>
      <c r="L126" s="286" t="s">
        <v>139</v>
      </c>
      <c r="M126" s="286"/>
      <c r="N126" s="287" t="s">
        <v>125</v>
      </c>
      <c r="O126" s="287"/>
      <c r="P126" s="287"/>
      <c r="Q126" s="287"/>
      <c r="R126" s="130"/>
      <c r="T126" s="68" t="s">
        <v>140</v>
      </c>
      <c r="U126" s="69" t="s">
        <v>39</v>
      </c>
      <c r="V126" s="69" t="s">
        <v>141</v>
      </c>
      <c r="W126" s="69" t="s">
        <v>142</v>
      </c>
      <c r="X126" s="69" t="s">
        <v>143</v>
      </c>
      <c r="Y126" s="69" t="s">
        <v>144</v>
      </c>
      <c r="Z126" s="69" t="s">
        <v>145</v>
      </c>
      <c r="AA126" s="70" t="s">
        <v>146</v>
      </c>
    </row>
    <row r="127" spans="2:63" s="23" customFormat="1" ht="29.25" customHeight="1">
      <c r="B127" s="24"/>
      <c r="C127" s="72" t="s">
        <v>121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88">
        <f>BK127</f>
        <v>0</v>
      </c>
      <c r="O127" s="288"/>
      <c r="P127" s="288"/>
      <c r="Q127" s="288"/>
      <c r="R127" s="26"/>
      <c r="T127" s="71"/>
      <c r="U127" s="41"/>
      <c r="V127" s="41"/>
      <c r="W127" s="131">
        <f>W128+W131+W138+W153+W168+W179+W189+W209+W226+W235+W253+W262+W272+W282+W284+W290</f>
        <v>0</v>
      </c>
      <c r="X127" s="41"/>
      <c r="Y127" s="131">
        <f>Y128+Y131+Y138+Y153+Y168+Y179+Y189+Y209+Y226+Y235+Y253+Y262+Y272+Y282+Y284+Y290</f>
        <v>0</v>
      </c>
      <c r="Z127" s="41"/>
      <c r="AA127" s="132">
        <f>AA128+AA131+AA138+AA153+AA168+AA179+AA189+AA209+AA226+AA235+AA253+AA262+AA272+AA282+AA284+AA290</f>
        <v>0</v>
      </c>
      <c r="AT127" s="9" t="s">
        <v>74</v>
      </c>
      <c r="AU127" s="9" t="s">
        <v>127</v>
      </c>
      <c r="BK127" s="133">
        <f>BK128+BK131+BK138+BK153+BK168+BK179+BK189+BK209+BK226+BK235+BK253+BK262+BK272+BK282+BK284+BK290</f>
        <v>0</v>
      </c>
    </row>
    <row r="128" spans="2:63" s="134" customFormat="1" ht="36.75" customHeight="1">
      <c r="B128" s="135"/>
      <c r="C128" s="136"/>
      <c r="D128" s="137" t="s">
        <v>2324</v>
      </c>
      <c r="E128" s="137"/>
      <c r="F128" s="137"/>
      <c r="G128" s="137"/>
      <c r="H128" s="137"/>
      <c r="I128" s="137"/>
      <c r="J128" s="137"/>
      <c r="K128" s="137"/>
      <c r="L128" s="137"/>
      <c r="M128" s="137"/>
      <c r="N128" s="306">
        <f>BK128</f>
        <v>0</v>
      </c>
      <c r="O128" s="306"/>
      <c r="P128" s="306"/>
      <c r="Q128" s="306"/>
      <c r="R128" s="138"/>
      <c r="T128" s="139"/>
      <c r="U128" s="136"/>
      <c r="V128" s="136"/>
      <c r="W128" s="140">
        <f>SUM(W129:W130)</f>
        <v>0</v>
      </c>
      <c r="X128" s="136"/>
      <c r="Y128" s="140">
        <f>SUM(Y129:Y130)</f>
        <v>0</v>
      </c>
      <c r="Z128" s="136"/>
      <c r="AA128" s="141">
        <f>SUM(AA129:AA130)</f>
        <v>0</v>
      </c>
      <c r="AR128" s="142" t="s">
        <v>83</v>
      </c>
      <c r="AT128" s="143" t="s">
        <v>74</v>
      </c>
      <c r="AU128" s="143" t="s">
        <v>75</v>
      </c>
      <c r="AY128" s="142" t="s">
        <v>148</v>
      </c>
      <c r="BK128" s="144">
        <f>SUM(BK129:BK130)</f>
        <v>0</v>
      </c>
    </row>
    <row r="129" spans="2:65" s="23" customFormat="1" ht="31.5" customHeight="1">
      <c r="B129" s="146"/>
      <c r="C129" s="147" t="s">
        <v>83</v>
      </c>
      <c r="D129" s="147" t="s">
        <v>149</v>
      </c>
      <c r="E129" s="148" t="s">
        <v>2341</v>
      </c>
      <c r="F129" s="291" t="s">
        <v>2342</v>
      </c>
      <c r="G129" s="291"/>
      <c r="H129" s="291"/>
      <c r="I129" s="291"/>
      <c r="J129" s="149" t="s">
        <v>928</v>
      </c>
      <c r="K129" s="150">
        <v>1</v>
      </c>
      <c r="L129" s="292"/>
      <c r="M129" s="292"/>
      <c r="N129" s="292">
        <f>ROUND(L129*K129,2)</f>
        <v>0</v>
      </c>
      <c r="O129" s="292"/>
      <c r="P129" s="292"/>
      <c r="Q129" s="292"/>
      <c r="R129" s="151"/>
      <c r="T129" s="152"/>
      <c r="U129" s="34" t="s">
        <v>40</v>
      </c>
      <c r="V129" s="153">
        <v>0</v>
      </c>
      <c r="W129" s="153">
        <f>V129*K129</f>
        <v>0</v>
      </c>
      <c r="X129" s="153">
        <v>0</v>
      </c>
      <c r="Y129" s="153">
        <f>X129*K129</f>
        <v>0</v>
      </c>
      <c r="Z129" s="153">
        <v>0</v>
      </c>
      <c r="AA129" s="154">
        <f>Z129*K129</f>
        <v>0</v>
      </c>
      <c r="AR129" s="9" t="s">
        <v>147</v>
      </c>
      <c r="AT129" s="9" t="s">
        <v>149</v>
      </c>
      <c r="AU129" s="9" t="s">
        <v>83</v>
      </c>
      <c r="AY129" s="9" t="s">
        <v>148</v>
      </c>
      <c r="BE129" s="155">
        <f>IF(U129="základní",N129,0)</f>
        <v>0</v>
      </c>
      <c r="BF129" s="155">
        <f>IF(U129="snížená",N129,0)</f>
        <v>0</v>
      </c>
      <c r="BG129" s="155">
        <f>IF(U129="zákl. přenesená",N129,0)</f>
        <v>0</v>
      </c>
      <c r="BH129" s="155">
        <f>IF(U129="sníž. přenesená",N129,0)</f>
        <v>0</v>
      </c>
      <c r="BI129" s="155">
        <f>IF(U129="nulová",N129,0)</f>
        <v>0</v>
      </c>
      <c r="BJ129" s="9" t="s">
        <v>83</v>
      </c>
      <c r="BK129" s="155">
        <f>ROUND(L129*K129,2)</f>
        <v>0</v>
      </c>
      <c r="BL129" s="9" t="s">
        <v>147</v>
      </c>
      <c r="BM129" s="9" t="s">
        <v>90</v>
      </c>
    </row>
    <row r="130" spans="2:65" s="23" customFormat="1" ht="22.5" customHeight="1">
      <c r="B130" s="146"/>
      <c r="C130" s="147" t="s">
        <v>90</v>
      </c>
      <c r="D130" s="147" t="s">
        <v>149</v>
      </c>
      <c r="E130" s="148" t="s">
        <v>2343</v>
      </c>
      <c r="F130" s="291" t="s">
        <v>2344</v>
      </c>
      <c r="G130" s="291"/>
      <c r="H130" s="291"/>
      <c r="I130" s="291"/>
      <c r="J130" s="149" t="s">
        <v>928</v>
      </c>
      <c r="K130" s="150">
        <v>12</v>
      </c>
      <c r="L130" s="292"/>
      <c r="M130" s="292"/>
      <c r="N130" s="292">
        <f>ROUND(L130*K130,2)</f>
        <v>0</v>
      </c>
      <c r="O130" s="292"/>
      <c r="P130" s="292"/>
      <c r="Q130" s="292"/>
      <c r="R130" s="151"/>
      <c r="T130" s="152"/>
      <c r="U130" s="34" t="s">
        <v>40</v>
      </c>
      <c r="V130" s="153">
        <v>0</v>
      </c>
      <c r="W130" s="153">
        <f>V130*K130</f>
        <v>0</v>
      </c>
      <c r="X130" s="153">
        <v>0</v>
      </c>
      <c r="Y130" s="153">
        <f>X130*K130</f>
        <v>0</v>
      </c>
      <c r="Z130" s="153">
        <v>0</v>
      </c>
      <c r="AA130" s="154">
        <f>Z130*K130</f>
        <v>0</v>
      </c>
      <c r="AR130" s="9" t="s">
        <v>147</v>
      </c>
      <c r="AT130" s="9" t="s">
        <v>149</v>
      </c>
      <c r="AU130" s="9" t="s">
        <v>83</v>
      </c>
      <c r="AY130" s="9" t="s">
        <v>148</v>
      </c>
      <c r="BE130" s="155">
        <f>IF(U130="základní",N130,0)</f>
        <v>0</v>
      </c>
      <c r="BF130" s="155">
        <f>IF(U130="snížená",N130,0)</f>
        <v>0</v>
      </c>
      <c r="BG130" s="155">
        <f>IF(U130="zákl. přenesená",N130,0)</f>
        <v>0</v>
      </c>
      <c r="BH130" s="155">
        <f>IF(U130="sníž. přenesená",N130,0)</f>
        <v>0</v>
      </c>
      <c r="BI130" s="155">
        <f>IF(U130="nulová",N130,0)</f>
        <v>0</v>
      </c>
      <c r="BJ130" s="9" t="s">
        <v>83</v>
      </c>
      <c r="BK130" s="155">
        <f>ROUND(L130*K130,2)</f>
        <v>0</v>
      </c>
      <c r="BL130" s="9" t="s">
        <v>147</v>
      </c>
      <c r="BM130" s="9" t="s">
        <v>147</v>
      </c>
    </row>
    <row r="131" spans="2:63" s="134" customFormat="1" ht="36.75" customHeight="1">
      <c r="B131" s="135"/>
      <c r="C131" s="136"/>
      <c r="D131" s="137" t="s">
        <v>2325</v>
      </c>
      <c r="E131" s="137"/>
      <c r="F131" s="137"/>
      <c r="G131" s="137"/>
      <c r="H131" s="137"/>
      <c r="I131" s="137"/>
      <c r="J131" s="137"/>
      <c r="K131" s="137"/>
      <c r="L131" s="137"/>
      <c r="M131" s="137"/>
      <c r="N131" s="304">
        <f>BK131</f>
        <v>0</v>
      </c>
      <c r="O131" s="304"/>
      <c r="P131" s="304"/>
      <c r="Q131" s="304"/>
      <c r="R131" s="138"/>
      <c r="T131" s="139"/>
      <c r="U131" s="136"/>
      <c r="V131" s="136"/>
      <c r="W131" s="140">
        <f>SUM(W132:W137)</f>
        <v>0</v>
      </c>
      <c r="X131" s="136"/>
      <c r="Y131" s="140">
        <f>SUM(Y132:Y137)</f>
        <v>0</v>
      </c>
      <c r="Z131" s="136"/>
      <c r="AA131" s="141">
        <f>SUM(AA132:AA137)</f>
        <v>0</v>
      </c>
      <c r="AR131" s="142" t="s">
        <v>83</v>
      </c>
      <c r="AT131" s="143" t="s">
        <v>74</v>
      </c>
      <c r="AU131" s="143" t="s">
        <v>75</v>
      </c>
      <c r="AY131" s="142" t="s">
        <v>148</v>
      </c>
      <c r="BK131" s="144">
        <f>SUM(BK132:BK137)</f>
        <v>0</v>
      </c>
    </row>
    <row r="132" spans="2:65" s="23" customFormat="1" ht="22.5" customHeight="1">
      <c r="B132" s="146"/>
      <c r="C132" s="147" t="s">
        <v>156</v>
      </c>
      <c r="D132" s="147" t="s">
        <v>149</v>
      </c>
      <c r="E132" s="148" t="s">
        <v>2345</v>
      </c>
      <c r="F132" s="291" t="s">
        <v>2346</v>
      </c>
      <c r="G132" s="291"/>
      <c r="H132" s="291"/>
      <c r="I132" s="291"/>
      <c r="J132" s="149" t="s">
        <v>928</v>
      </c>
      <c r="K132" s="150">
        <v>5</v>
      </c>
      <c r="L132" s="292"/>
      <c r="M132" s="292"/>
      <c r="N132" s="292">
        <f aca="true" t="shared" si="0" ref="N132:N137">ROUND(L132*K132,2)</f>
        <v>0</v>
      </c>
      <c r="O132" s="292"/>
      <c r="P132" s="292"/>
      <c r="Q132" s="292"/>
      <c r="R132" s="151"/>
      <c r="T132" s="152"/>
      <c r="U132" s="34" t="s">
        <v>40</v>
      </c>
      <c r="V132" s="153">
        <v>0</v>
      </c>
      <c r="W132" s="153">
        <f aca="true" t="shared" si="1" ref="W132:W137">V132*K132</f>
        <v>0</v>
      </c>
      <c r="X132" s="153">
        <v>0</v>
      </c>
      <c r="Y132" s="153">
        <f aca="true" t="shared" si="2" ref="Y132:Y137">X132*K132</f>
        <v>0</v>
      </c>
      <c r="Z132" s="153">
        <v>0</v>
      </c>
      <c r="AA132" s="154">
        <f aca="true" t="shared" si="3" ref="AA132:AA137">Z132*K132</f>
        <v>0</v>
      </c>
      <c r="AR132" s="9" t="s">
        <v>147</v>
      </c>
      <c r="AT132" s="9" t="s">
        <v>149</v>
      </c>
      <c r="AU132" s="9" t="s">
        <v>83</v>
      </c>
      <c r="AY132" s="9" t="s">
        <v>148</v>
      </c>
      <c r="BE132" s="155">
        <f aca="true" t="shared" si="4" ref="BE132:BE137">IF(U132="základní",N132,0)</f>
        <v>0</v>
      </c>
      <c r="BF132" s="155">
        <f aca="true" t="shared" si="5" ref="BF132:BF137">IF(U132="snížená",N132,0)</f>
        <v>0</v>
      </c>
      <c r="BG132" s="155">
        <f aca="true" t="shared" si="6" ref="BG132:BG137">IF(U132="zákl. přenesená",N132,0)</f>
        <v>0</v>
      </c>
      <c r="BH132" s="155">
        <f aca="true" t="shared" si="7" ref="BH132:BH137">IF(U132="sníž. přenesená",N132,0)</f>
        <v>0</v>
      </c>
      <c r="BI132" s="155">
        <f aca="true" t="shared" si="8" ref="BI132:BI137">IF(U132="nulová",N132,0)</f>
        <v>0</v>
      </c>
      <c r="BJ132" s="9" t="s">
        <v>83</v>
      </c>
      <c r="BK132" s="155">
        <f aca="true" t="shared" si="9" ref="BK132:BK137">ROUND(L132*K132,2)</f>
        <v>0</v>
      </c>
      <c r="BL132" s="9" t="s">
        <v>147</v>
      </c>
      <c r="BM132" s="9" t="s">
        <v>271</v>
      </c>
    </row>
    <row r="133" spans="2:65" s="23" customFormat="1" ht="22.5" customHeight="1">
      <c r="B133" s="146"/>
      <c r="C133" s="147" t="s">
        <v>147</v>
      </c>
      <c r="D133" s="147" t="s">
        <v>149</v>
      </c>
      <c r="E133" s="148" t="s">
        <v>2347</v>
      </c>
      <c r="F133" s="291" t="s">
        <v>2348</v>
      </c>
      <c r="G133" s="291"/>
      <c r="H133" s="291"/>
      <c r="I133" s="291"/>
      <c r="J133" s="149" t="s">
        <v>928</v>
      </c>
      <c r="K133" s="150">
        <v>5</v>
      </c>
      <c r="L133" s="292"/>
      <c r="M133" s="292"/>
      <c r="N133" s="292">
        <f t="shared" si="0"/>
        <v>0</v>
      </c>
      <c r="O133" s="292"/>
      <c r="P133" s="292"/>
      <c r="Q133" s="292"/>
      <c r="R133" s="151"/>
      <c r="T133" s="152"/>
      <c r="U133" s="34" t="s">
        <v>40</v>
      </c>
      <c r="V133" s="153">
        <v>0</v>
      </c>
      <c r="W133" s="153">
        <f t="shared" si="1"/>
        <v>0</v>
      </c>
      <c r="X133" s="153">
        <v>0</v>
      </c>
      <c r="Y133" s="153">
        <f t="shared" si="2"/>
        <v>0</v>
      </c>
      <c r="Z133" s="153">
        <v>0</v>
      </c>
      <c r="AA133" s="154">
        <f t="shared" si="3"/>
        <v>0</v>
      </c>
      <c r="AR133" s="9" t="s">
        <v>147</v>
      </c>
      <c r="AT133" s="9" t="s">
        <v>149</v>
      </c>
      <c r="AU133" s="9" t="s">
        <v>83</v>
      </c>
      <c r="AY133" s="9" t="s">
        <v>148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9" t="s">
        <v>83</v>
      </c>
      <c r="BK133" s="155">
        <f t="shared" si="9"/>
        <v>0</v>
      </c>
      <c r="BL133" s="9" t="s">
        <v>147</v>
      </c>
      <c r="BM133" s="9" t="s">
        <v>286</v>
      </c>
    </row>
    <row r="134" spans="2:65" s="23" customFormat="1" ht="22.5" customHeight="1">
      <c r="B134" s="146"/>
      <c r="C134" s="147" t="s">
        <v>162</v>
      </c>
      <c r="D134" s="147" t="s">
        <v>149</v>
      </c>
      <c r="E134" s="148" t="s">
        <v>2349</v>
      </c>
      <c r="F134" s="291" t="s">
        <v>2350</v>
      </c>
      <c r="G134" s="291"/>
      <c r="H134" s="291"/>
      <c r="I134" s="291"/>
      <c r="J134" s="149" t="s">
        <v>928</v>
      </c>
      <c r="K134" s="150">
        <v>1</v>
      </c>
      <c r="L134" s="292"/>
      <c r="M134" s="292"/>
      <c r="N134" s="292">
        <f t="shared" si="0"/>
        <v>0</v>
      </c>
      <c r="O134" s="292"/>
      <c r="P134" s="292"/>
      <c r="Q134" s="292"/>
      <c r="R134" s="151"/>
      <c r="T134" s="152"/>
      <c r="U134" s="34" t="s">
        <v>40</v>
      </c>
      <c r="V134" s="153">
        <v>0</v>
      </c>
      <c r="W134" s="153">
        <f t="shared" si="1"/>
        <v>0</v>
      </c>
      <c r="X134" s="153">
        <v>0</v>
      </c>
      <c r="Y134" s="153">
        <f t="shared" si="2"/>
        <v>0</v>
      </c>
      <c r="Z134" s="153">
        <v>0</v>
      </c>
      <c r="AA134" s="154">
        <f t="shared" si="3"/>
        <v>0</v>
      </c>
      <c r="AR134" s="9" t="s">
        <v>147</v>
      </c>
      <c r="AT134" s="9" t="s">
        <v>149</v>
      </c>
      <c r="AU134" s="9" t="s">
        <v>83</v>
      </c>
      <c r="AY134" s="9" t="s">
        <v>148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9" t="s">
        <v>83</v>
      </c>
      <c r="BK134" s="155">
        <f t="shared" si="9"/>
        <v>0</v>
      </c>
      <c r="BL134" s="9" t="s">
        <v>147</v>
      </c>
      <c r="BM134" s="9" t="s">
        <v>297</v>
      </c>
    </row>
    <row r="135" spans="2:65" s="23" customFormat="1" ht="22.5" customHeight="1">
      <c r="B135" s="146"/>
      <c r="C135" s="147" t="s">
        <v>271</v>
      </c>
      <c r="D135" s="147" t="s">
        <v>149</v>
      </c>
      <c r="E135" s="148" t="s">
        <v>2351</v>
      </c>
      <c r="F135" s="291" t="s">
        <v>2352</v>
      </c>
      <c r="G135" s="291"/>
      <c r="H135" s="291"/>
      <c r="I135" s="291"/>
      <c r="J135" s="149" t="s">
        <v>928</v>
      </c>
      <c r="K135" s="150">
        <v>1</v>
      </c>
      <c r="L135" s="292"/>
      <c r="M135" s="292"/>
      <c r="N135" s="292">
        <f t="shared" si="0"/>
        <v>0</v>
      </c>
      <c r="O135" s="292"/>
      <c r="P135" s="292"/>
      <c r="Q135" s="292"/>
      <c r="R135" s="151"/>
      <c r="T135" s="152"/>
      <c r="U135" s="34" t="s">
        <v>40</v>
      </c>
      <c r="V135" s="153">
        <v>0</v>
      </c>
      <c r="W135" s="153">
        <f t="shared" si="1"/>
        <v>0</v>
      </c>
      <c r="X135" s="153">
        <v>0</v>
      </c>
      <c r="Y135" s="153">
        <f t="shared" si="2"/>
        <v>0</v>
      </c>
      <c r="Z135" s="153">
        <v>0</v>
      </c>
      <c r="AA135" s="154">
        <f t="shared" si="3"/>
        <v>0</v>
      </c>
      <c r="AR135" s="9" t="s">
        <v>147</v>
      </c>
      <c r="AT135" s="9" t="s">
        <v>149</v>
      </c>
      <c r="AU135" s="9" t="s">
        <v>83</v>
      </c>
      <c r="AY135" s="9" t="s">
        <v>148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9" t="s">
        <v>83</v>
      </c>
      <c r="BK135" s="155">
        <f t="shared" si="9"/>
        <v>0</v>
      </c>
      <c r="BL135" s="9" t="s">
        <v>147</v>
      </c>
      <c r="BM135" s="9" t="s">
        <v>309</v>
      </c>
    </row>
    <row r="136" spans="2:65" s="23" customFormat="1" ht="22.5" customHeight="1">
      <c r="B136" s="146"/>
      <c r="C136" s="147" t="s">
        <v>282</v>
      </c>
      <c r="D136" s="147" t="s">
        <v>149</v>
      </c>
      <c r="E136" s="148" t="s">
        <v>2353</v>
      </c>
      <c r="F136" s="291" t="s">
        <v>2354</v>
      </c>
      <c r="G136" s="291"/>
      <c r="H136" s="291"/>
      <c r="I136" s="291"/>
      <c r="J136" s="149" t="s">
        <v>928</v>
      </c>
      <c r="K136" s="150">
        <v>3</v>
      </c>
      <c r="L136" s="292"/>
      <c r="M136" s="292"/>
      <c r="N136" s="292">
        <f t="shared" si="0"/>
        <v>0</v>
      </c>
      <c r="O136" s="292"/>
      <c r="P136" s="292"/>
      <c r="Q136" s="292"/>
      <c r="R136" s="151"/>
      <c r="T136" s="152"/>
      <c r="U136" s="34" t="s">
        <v>40</v>
      </c>
      <c r="V136" s="153">
        <v>0</v>
      </c>
      <c r="W136" s="153">
        <f t="shared" si="1"/>
        <v>0</v>
      </c>
      <c r="X136" s="153">
        <v>0</v>
      </c>
      <c r="Y136" s="153">
        <f t="shared" si="2"/>
        <v>0</v>
      </c>
      <c r="Z136" s="153">
        <v>0</v>
      </c>
      <c r="AA136" s="154">
        <f t="shared" si="3"/>
        <v>0</v>
      </c>
      <c r="AR136" s="9" t="s">
        <v>147</v>
      </c>
      <c r="AT136" s="9" t="s">
        <v>149</v>
      </c>
      <c r="AU136" s="9" t="s">
        <v>83</v>
      </c>
      <c r="AY136" s="9" t="s">
        <v>148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9" t="s">
        <v>83</v>
      </c>
      <c r="BK136" s="155">
        <f t="shared" si="9"/>
        <v>0</v>
      </c>
      <c r="BL136" s="9" t="s">
        <v>147</v>
      </c>
      <c r="BM136" s="9" t="s">
        <v>324</v>
      </c>
    </row>
    <row r="137" spans="2:65" s="23" customFormat="1" ht="31.5" customHeight="1">
      <c r="B137" s="146"/>
      <c r="C137" s="147" t="s">
        <v>286</v>
      </c>
      <c r="D137" s="147" t="s">
        <v>149</v>
      </c>
      <c r="E137" s="148" t="s">
        <v>2355</v>
      </c>
      <c r="F137" s="291" t="s">
        <v>2356</v>
      </c>
      <c r="G137" s="291"/>
      <c r="H137" s="291"/>
      <c r="I137" s="291"/>
      <c r="J137" s="149" t="s">
        <v>928</v>
      </c>
      <c r="K137" s="150">
        <v>1</v>
      </c>
      <c r="L137" s="292"/>
      <c r="M137" s="292"/>
      <c r="N137" s="292">
        <f t="shared" si="0"/>
        <v>0</v>
      </c>
      <c r="O137" s="292"/>
      <c r="P137" s="292"/>
      <c r="Q137" s="292"/>
      <c r="R137" s="151"/>
      <c r="T137" s="152"/>
      <c r="U137" s="34" t="s">
        <v>40</v>
      </c>
      <c r="V137" s="153">
        <v>0</v>
      </c>
      <c r="W137" s="153">
        <f t="shared" si="1"/>
        <v>0</v>
      </c>
      <c r="X137" s="153">
        <v>0</v>
      </c>
      <c r="Y137" s="153">
        <f t="shared" si="2"/>
        <v>0</v>
      </c>
      <c r="Z137" s="153">
        <v>0</v>
      </c>
      <c r="AA137" s="154">
        <f t="shared" si="3"/>
        <v>0</v>
      </c>
      <c r="AR137" s="9" t="s">
        <v>147</v>
      </c>
      <c r="AT137" s="9" t="s">
        <v>149</v>
      </c>
      <c r="AU137" s="9" t="s">
        <v>83</v>
      </c>
      <c r="AY137" s="9" t="s">
        <v>148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9" t="s">
        <v>83</v>
      </c>
      <c r="BK137" s="155">
        <f t="shared" si="9"/>
        <v>0</v>
      </c>
      <c r="BL137" s="9" t="s">
        <v>147</v>
      </c>
      <c r="BM137" s="9" t="s">
        <v>337</v>
      </c>
    </row>
    <row r="138" spans="2:63" s="134" customFormat="1" ht="36.75" customHeight="1">
      <c r="B138" s="135"/>
      <c r="C138" s="136"/>
      <c r="D138" s="137" t="s">
        <v>2326</v>
      </c>
      <c r="E138" s="137"/>
      <c r="F138" s="137"/>
      <c r="G138" s="137"/>
      <c r="H138" s="137"/>
      <c r="I138" s="137"/>
      <c r="J138" s="137"/>
      <c r="K138" s="137"/>
      <c r="L138" s="137"/>
      <c r="M138" s="137"/>
      <c r="N138" s="304">
        <f>BK138</f>
        <v>0</v>
      </c>
      <c r="O138" s="304"/>
      <c r="P138" s="304"/>
      <c r="Q138" s="304"/>
      <c r="R138" s="138"/>
      <c r="T138" s="139"/>
      <c r="U138" s="136"/>
      <c r="V138" s="136"/>
      <c r="W138" s="140">
        <f>SUM(W139:W152)</f>
        <v>0</v>
      </c>
      <c r="X138" s="136"/>
      <c r="Y138" s="140">
        <f>SUM(Y139:Y152)</f>
        <v>0</v>
      </c>
      <c r="Z138" s="136"/>
      <c r="AA138" s="141">
        <f>SUM(AA139:AA152)</f>
        <v>0</v>
      </c>
      <c r="AR138" s="142" t="s">
        <v>83</v>
      </c>
      <c r="AT138" s="143" t="s">
        <v>74</v>
      </c>
      <c r="AU138" s="143" t="s">
        <v>75</v>
      </c>
      <c r="AY138" s="142" t="s">
        <v>148</v>
      </c>
      <c r="BK138" s="144">
        <f>SUM(BK139:BK152)</f>
        <v>0</v>
      </c>
    </row>
    <row r="139" spans="2:65" s="23" customFormat="1" ht="22.5" customHeight="1">
      <c r="B139" s="146"/>
      <c r="C139" s="147" t="s">
        <v>292</v>
      </c>
      <c r="D139" s="147" t="s">
        <v>149</v>
      </c>
      <c r="E139" s="148" t="s">
        <v>2357</v>
      </c>
      <c r="F139" s="291" t="s">
        <v>2358</v>
      </c>
      <c r="G139" s="291"/>
      <c r="H139" s="291"/>
      <c r="I139" s="291"/>
      <c r="J139" s="149" t="s">
        <v>928</v>
      </c>
      <c r="K139" s="150">
        <v>3</v>
      </c>
      <c r="L139" s="292"/>
      <c r="M139" s="292"/>
      <c r="N139" s="292">
        <f aca="true" t="shared" si="10" ref="N139:N152">ROUND(L139*K139,2)</f>
        <v>0</v>
      </c>
      <c r="O139" s="292"/>
      <c r="P139" s="292"/>
      <c r="Q139" s="292"/>
      <c r="R139" s="151"/>
      <c r="T139" s="152"/>
      <c r="U139" s="34" t="s">
        <v>40</v>
      </c>
      <c r="V139" s="153">
        <v>0</v>
      </c>
      <c r="W139" s="153">
        <f aca="true" t="shared" si="11" ref="W139:W152">V139*K139</f>
        <v>0</v>
      </c>
      <c r="X139" s="153">
        <v>0</v>
      </c>
      <c r="Y139" s="153">
        <f aca="true" t="shared" si="12" ref="Y139:Y152">X139*K139</f>
        <v>0</v>
      </c>
      <c r="Z139" s="153">
        <v>0</v>
      </c>
      <c r="AA139" s="154">
        <f aca="true" t="shared" si="13" ref="AA139:AA152">Z139*K139</f>
        <v>0</v>
      </c>
      <c r="AR139" s="9" t="s">
        <v>147</v>
      </c>
      <c r="AT139" s="9" t="s">
        <v>149</v>
      </c>
      <c r="AU139" s="9" t="s">
        <v>83</v>
      </c>
      <c r="AY139" s="9" t="s">
        <v>148</v>
      </c>
      <c r="BE139" s="155">
        <f aca="true" t="shared" si="14" ref="BE139:BE152">IF(U139="základní",N139,0)</f>
        <v>0</v>
      </c>
      <c r="BF139" s="155">
        <f aca="true" t="shared" si="15" ref="BF139:BF152">IF(U139="snížená",N139,0)</f>
        <v>0</v>
      </c>
      <c r="BG139" s="155">
        <f aca="true" t="shared" si="16" ref="BG139:BG152">IF(U139="zákl. přenesená",N139,0)</f>
        <v>0</v>
      </c>
      <c r="BH139" s="155">
        <f aca="true" t="shared" si="17" ref="BH139:BH152">IF(U139="sníž. přenesená",N139,0)</f>
        <v>0</v>
      </c>
      <c r="BI139" s="155">
        <f aca="true" t="shared" si="18" ref="BI139:BI152">IF(U139="nulová",N139,0)</f>
        <v>0</v>
      </c>
      <c r="BJ139" s="9" t="s">
        <v>83</v>
      </c>
      <c r="BK139" s="155">
        <f aca="true" t="shared" si="19" ref="BK139:BK152">ROUND(L139*K139,2)</f>
        <v>0</v>
      </c>
      <c r="BL139" s="9" t="s">
        <v>147</v>
      </c>
      <c r="BM139" s="9" t="s">
        <v>355</v>
      </c>
    </row>
    <row r="140" spans="2:65" s="23" customFormat="1" ht="22.5" customHeight="1">
      <c r="B140" s="146"/>
      <c r="C140" s="147" t="s">
        <v>297</v>
      </c>
      <c r="D140" s="147" t="s">
        <v>149</v>
      </c>
      <c r="E140" s="148" t="s">
        <v>2359</v>
      </c>
      <c r="F140" s="291" t="s">
        <v>2360</v>
      </c>
      <c r="G140" s="291"/>
      <c r="H140" s="291"/>
      <c r="I140" s="291"/>
      <c r="J140" s="149" t="s">
        <v>928</v>
      </c>
      <c r="K140" s="150">
        <v>27</v>
      </c>
      <c r="L140" s="292"/>
      <c r="M140" s="292"/>
      <c r="N140" s="292">
        <f t="shared" si="10"/>
        <v>0</v>
      </c>
      <c r="O140" s="292"/>
      <c r="P140" s="292"/>
      <c r="Q140" s="292"/>
      <c r="R140" s="151"/>
      <c r="T140" s="152"/>
      <c r="U140" s="34" t="s">
        <v>40</v>
      </c>
      <c r="V140" s="153">
        <v>0</v>
      </c>
      <c r="W140" s="153">
        <f t="shared" si="11"/>
        <v>0</v>
      </c>
      <c r="X140" s="153">
        <v>0</v>
      </c>
      <c r="Y140" s="153">
        <f t="shared" si="12"/>
        <v>0</v>
      </c>
      <c r="Z140" s="153">
        <v>0</v>
      </c>
      <c r="AA140" s="154">
        <f t="shared" si="13"/>
        <v>0</v>
      </c>
      <c r="AR140" s="9" t="s">
        <v>147</v>
      </c>
      <c r="AT140" s="9" t="s">
        <v>149</v>
      </c>
      <c r="AU140" s="9" t="s">
        <v>83</v>
      </c>
      <c r="AY140" s="9" t="s">
        <v>148</v>
      </c>
      <c r="BE140" s="155">
        <f t="shared" si="14"/>
        <v>0</v>
      </c>
      <c r="BF140" s="155">
        <f t="shared" si="15"/>
        <v>0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9" t="s">
        <v>83</v>
      </c>
      <c r="BK140" s="155">
        <f t="shared" si="19"/>
        <v>0</v>
      </c>
      <c r="BL140" s="9" t="s">
        <v>147</v>
      </c>
      <c r="BM140" s="9" t="s">
        <v>376</v>
      </c>
    </row>
    <row r="141" spans="2:65" s="23" customFormat="1" ht="22.5" customHeight="1">
      <c r="B141" s="146"/>
      <c r="C141" s="147" t="s">
        <v>304</v>
      </c>
      <c r="D141" s="147" t="s">
        <v>149</v>
      </c>
      <c r="E141" s="148" t="s">
        <v>2361</v>
      </c>
      <c r="F141" s="291" t="s">
        <v>2362</v>
      </c>
      <c r="G141" s="291"/>
      <c r="H141" s="291"/>
      <c r="I141" s="291"/>
      <c r="J141" s="149" t="s">
        <v>928</v>
      </c>
      <c r="K141" s="150">
        <v>3</v>
      </c>
      <c r="L141" s="292"/>
      <c r="M141" s="292"/>
      <c r="N141" s="292">
        <f t="shared" si="10"/>
        <v>0</v>
      </c>
      <c r="O141" s="292"/>
      <c r="P141" s="292"/>
      <c r="Q141" s="292"/>
      <c r="R141" s="151"/>
      <c r="T141" s="152"/>
      <c r="U141" s="34" t="s">
        <v>40</v>
      </c>
      <c r="V141" s="153">
        <v>0</v>
      </c>
      <c r="W141" s="153">
        <f t="shared" si="11"/>
        <v>0</v>
      </c>
      <c r="X141" s="153">
        <v>0</v>
      </c>
      <c r="Y141" s="153">
        <f t="shared" si="12"/>
        <v>0</v>
      </c>
      <c r="Z141" s="153">
        <v>0</v>
      </c>
      <c r="AA141" s="154">
        <f t="shared" si="13"/>
        <v>0</v>
      </c>
      <c r="AR141" s="9" t="s">
        <v>147</v>
      </c>
      <c r="AT141" s="9" t="s">
        <v>149</v>
      </c>
      <c r="AU141" s="9" t="s">
        <v>83</v>
      </c>
      <c r="AY141" s="9" t="s">
        <v>148</v>
      </c>
      <c r="BE141" s="155">
        <f t="shared" si="14"/>
        <v>0</v>
      </c>
      <c r="BF141" s="155">
        <f t="shared" si="15"/>
        <v>0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9" t="s">
        <v>83</v>
      </c>
      <c r="BK141" s="155">
        <f t="shared" si="19"/>
        <v>0</v>
      </c>
      <c r="BL141" s="9" t="s">
        <v>147</v>
      </c>
      <c r="BM141" s="9" t="s">
        <v>387</v>
      </c>
    </row>
    <row r="142" spans="2:65" s="23" customFormat="1" ht="22.5" customHeight="1">
      <c r="B142" s="146"/>
      <c r="C142" s="147" t="s">
        <v>309</v>
      </c>
      <c r="D142" s="147" t="s">
        <v>149</v>
      </c>
      <c r="E142" s="148" t="s">
        <v>2363</v>
      </c>
      <c r="F142" s="291" t="s">
        <v>2364</v>
      </c>
      <c r="G142" s="291"/>
      <c r="H142" s="291"/>
      <c r="I142" s="291"/>
      <c r="J142" s="149" t="s">
        <v>928</v>
      </c>
      <c r="K142" s="150">
        <v>9</v>
      </c>
      <c r="L142" s="292"/>
      <c r="M142" s="292"/>
      <c r="N142" s="292">
        <f t="shared" si="10"/>
        <v>0</v>
      </c>
      <c r="O142" s="292"/>
      <c r="P142" s="292"/>
      <c r="Q142" s="292"/>
      <c r="R142" s="151"/>
      <c r="T142" s="152"/>
      <c r="U142" s="34" t="s">
        <v>40</v>
      </c>
      <c r="V142" s="153">
        <v>0</v>
      </c>
      <c r="W142" s="153">
        <f t="shared" si="11"/>
        <v>0</v>
      </c>
      <c r="X142" s="153">
        <v>0</v>
      </c>
      <c r="Y142" s="153">
        <f t="shared" si="12"/>
        <v>0</v>
      </c>
      <c r="Z142" s="153">
        <v>0</v>
      </c>
      <c r="AA142" s="154">
        <f t="shared" si="13"/>
        <v>0</v>
      </c>
      <c r="AR142" s="9" t="s">
        <v>147</v>
      </c>
      <c r="AT142" s="9" t="s">
        <v>149</v>
      </c>
      <c r="AU142" s="9" t="s">
        <v>83</v>
      </c>
      <c r="AY142" s="9" t="s">
        <v>148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9" t="s">
        <v>83</v>
      </c>
      <c r="BK142" s="155">
        <f t="shared" si="19"/>
        <v>0</v>
      </c>
      <c r="BL142" s="9" t="s">
        <v>147</v>
      </c>
      <c r="BM142" s="9" t="s">
        <v>397</v>
      </c>
    </row>
    <row r="143" spans="2:65" s="23" customFormat="1" ht="22.5" customHeight="1">
      <c r="B143" s="146"/>
      <c r="C143" s="147" t="s">
        <v>316</v>
      </c>
      <c r="D143" s="147" t="s">
        <v>149</v>
      </c>
      <c r="E143" s="148" t="s">
        <v>2365</v>
      </c>
      <c r="F143" s="291" t="s">
        <v>2366</v>
      </c>
      <c r="G143" s="291"/>
      <c r="H143" s="291"/>
      <c r="I143" s="291"/>
      <c r="J143" s="149" t="s">
        <v>928</v>
      </c>
      <c r="K143" s="150">
        <v>3</v>
      </c>
      <c r="L143" s="292"/>
      <c r="M143" s="292"/>
      <c r="N143" s="292">
        <f t="shared" si="10"/>
        <v>0</v>
      </c>
      <c r="O143" s="292"/>
      <c r="P143" s="292"/>
      <c r="Q143" s="292"/>
      <c r="R143" s="151"/>
      <c r="T143" s="152"/>
      <c r="U143" s="34" t="s">
        <v>40</v>
      </c>
      <c r="V143" s="153">
        <v>0</v>
      </c>
      <c r="W143" s="153">
        <f t="shared" si="11"/>
        <v>0</v>
      </c>
      <c r="X143" s="153">
        <v>0</v>
      </c>
      <c r="Y143" s="153">
        <f t="shared" si="12"/>
        <v>0</v>
      </c>
      <c r="Z143" s="153">
        <v>0</v>
      </c>
      <c r="AA143" s="154">
        <f t="shared" si="13"/>
        <v>0</v>
      </c>
      <c r="AR143" s="9" t="s">
        <v>147</v>
      </c>
      <c r="AT143" s="9" t="s">
        <v>149</v>
      </c>
      <c r="AU143" s="9" t="s">
        <v>83</v>
      </c>
      <c r="AY143" s="9" t="s">
        <v>148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9" t="s">
        <v>83</v>
      </c>
      <c r="BK143" s="155">
        <f t="shared" si="19"/>
        <v>0</v>
      </c>
      <c r="BL143" s="9" t="s">
        <v>147</v>
      </c>
      <c r="BM143" s="9" t="s">
        <v>412</v>
      </c>
    </row>
    <row r="144" spans="2:65" s="23" customFormat="1" ht="22.5" customHeight="1">
      <c r="B144" s="146"/>
      <c r="C144" s="147" t="s">
        <v>324</v>
      </c>
      <c r="D144" s="147" t="s">
        <v>149</v>
      </c>
      <c r="E144" s="148" t="s">
        <v>2367</v>
      </c>
      <c r="F144" s="291" t="s">
        <v>2368</v>
      </c>
      <c r="G144" s="291"/>
      <c r="H144" s="291"/>
      <c r="I144" s="291"/>
      <c r="J144" s="149" t="s">
        <v>928</v>
      </c>
      <c r="K144" s="150">
        <v>3</v>
      </c>
      <c r="L144" s="292"/>
      <c r="M144" s="292"/>
      <c r="N144" s="292">
        <f t="shared" si="10"/>
        <v>0</v>
      </c>
      <c r="O144" s="292"/>
      <c r="P144" s="292"/>
      <c r="Q144" s="292"/>
      <c r="R144" s="151"/>
      <c r="T144" s="152"/>
      <c r="U144" s="34" t="s">
        <v>40</v>
      </c>
      <c r="V144" s="153">
        <v>0</v>
      </c>
      <c r="W144" s="153">
        <f t="shared" si="11"/>
        <v>0</v>
      </c>
      <c r="X144" s="153">
        <v>0</v>
      </c>
      <c r="Y144" s="153">
        <f t="shared" si="12"/>
        <v>0</v>
      </c>
      <c r="Z144" s="153">
        <v>0</v>
      </c>
      <c r="AA144" s="154">
        <f t="shared" si="13"/>
        <v>0</v>
      </c>
      <c r="AR144" s="9" t="s">
        <v>147</v>
      </c>
      <c r="AT144" s="9" t="s">
        <v>149</v>
      </c>
      <c r="AU144" s="9" t="s">
        <v>83</v>
      </c>
      <c r="AY144" s="9" t="s">
        <v>148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9" t="s">
        <v>83</v>
      </c>
      <c r="BK144" s="155">
        <f t="shared" si="19"/>
        <v>0</v>
      </c>
      <c r="BL144" s="9" t="s">
        <v>147</v>
      </c>
      <c r="BM144" s="9" t="s">
        <v>424</v>
      </c>
    </row>
    <row r="145" spans="2:65" s="23" customFormat="1" ht="22.5" customHeight="1">
      <c r="B145" s="146"/>
      <c r="C145" s="147" t="s">
        <v>10</v>
      </c>
      <c r="D145" s="147" t="s">
        <v>149</v>
      </c>
      <c r="E145" s="148" t="s">
        <v>2369</v>
      </c>
      <c r="F145" s="291" t="s">
        <v>2370</v>
      </c>
      <c r="G145" s="291"/>
      <c r="H145" s="291"/>
      <c r="I145" s="291"/>
      <c r="J145" s="149" t="s">
        <v>2371</v>
      </c>
      <c r="K145" s="150">
        <v>3</v>
      </c>
      <c r="L145" s="292"/>
      <c r="M145" s="292"/>
      <c r="N145" s="292">
        <f t="shared" si="10"/>
        <v>0</v>
      </c>
      <c r="O145" s="292"/>
      <c r="P145" s="292"/>
      <c r="Q145" s="292"/>
      <c r="R145" s="151"/>
      <c r="T145" s="152"/>
      <c r="U145" s="34" t="s">
        <v>40</v>
      </c>
      <c r="V145" s="153">
        <v>0</v>
      </c>
      <c r="W145" s="153">
        <f t="shared" si="11"/>
        <v>0</v>
      </c>
      <c r="X145" s="153">
        <v>0</v>
      </c>
      <c r="Y145" s="153">
        <f t="shared" si="12"/>
        <v>0</v>
      </c>
      <c r="Z145" s="153">
        <v>0</v>
      </c>
      <c r="AA145" s="154">
        <f t="shared" si="13"/>
        <v>0</v>
      </c>
      <c r="AR145" s="9" t="s">
        <v>147</v>
      </c>
      <c r="AT145" s="9" t="s">
        <v>149</v>
      </c>
      <c r="AU145" s="9" t="s">
        <v>83</v>
      </c>
      <c r="AY145" s="9" t="s">
        <v>148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9" t="s">
        <v>83</v>
      </c>
      <c r="BK145" s="155">
        <f t="shared" si="19"/>
        <v>0</v>
      </c>
      <c r="BL145" s="9" t="s">
        <v>147</v>
      </c>
      <c r="BM145" s="9" t="s">
        <v>436</v>
      </c>
    </row>
    <row r="146" spans="2:65" s="23" customFormat="1" ht="22.5" customHeight="1">
      <c r="B146" s="146"/>
      <c r="C146" s="147" t="s">
        <v>337</v>
      </c>
      <c r="D146" s="147" t="s">
        <v>149</v>
      </c>
      <c r="E146" s="148" t="s">
        <v>2372</v>
      </c>
      <c r="F146" s="291" t="s">
        <v>2373</v>
      </c>
      <c r="G146" s="291"/>
      <c r="H146" s="291"/>
      <c r="I146" s="291"/>
      <c r="J146" s="149" t="s">
        <v>928</v>
      </c>
      <c r="K146" s="150">
        <v>3</v>
      </c>
      <c r="L146" s="292"/>
      <c r="M146" s="292"/>
      <c r="N146" s="292">
        <f t="shared" si="10"/>
        <v>0</v>
      </c>
      <c r="O146" s="292"/>
      <c r="P146" s="292"/>
      <c r="Q146" s="292"/>
      <c r="R146" s="151"/>
      <c r="T146" s="152"/>
      <c r="U146" s="34" t="s">
        <v>40</v>
      </c>
      <c r="V146" s="153">
        <v>0</v>
      </c>
      <c r="W146" s="153">
        <f t="shared" si="11"/>
        <v>0</v>
      </c>
      <c r="X146" s="153">
        <v>0</v>
      </c>
      <c r="Y146" s="153">
        <f t="shared" si="12"/>
        <v>0</v>
      </c>
      <c r="Z146" s="153">
        <v>0</v>
      </c>
      <c r="AA146" s="154">
        <f t="shared" si="13"/>
        <v>0</v>
      </c>
      <c r="AR146" s="9" t="s">
        <v>147</v>
      </c>
      <c r="AT146" s="9" t="s">
        <v>149</v>
      </c>
      <c r="AU146" s="9" t="s">
        <v>83</v>
      </c>
      <c r="AY146" s="9" t="s">
        <v>148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9" t="s">
        <v>83</v>
      </c>
      <c r="BK146" s="155">
        <f t="shared" si="19"/>
        <v>0</v>
      </c>
      <c r="BL146" s="9" t="s">
        <v>147</v>
      </c>
      <c r="BM146" s="9" t="s">
        <v>454</v>
      </c>
    </row>
    <row r="147" spans="2:65" s="23" customFormat="1" ht="22.5" customHeight="1">
      <c r="B147" s="146"/>
      <c r="C147" s="147" t="s">
        <v>342</v>
      </c>
      <c r="D147" s="147" t="s">
        <v>149</v>
      </c>
      <c r="E147" s="148" t="s">
        <v>2374</v>
      </c>
      <c r="F147" s="291" t="s">
        <v>2375</v>
      </c>
      <c r="G147" s="291"/>
      <c r="H147" s="291"/>
      <c r="I147" s="291"/>
      <c r="J147" s="149" t="s">
        <v>928</v>
      </c>
      <c r="K147" s="150">
        <v>3</v>
      </c>
      <c r="L147" s="292"/>
      <c r="M147" s="292"/>
      <c r="N147" s="292">
        <f t="shared" si="10"/>
        <v>0</v>
      </c>
      <c r="O147" s="292"/>
      <c r="P147" s="292"/>
      <c r="Q147" s="292"/>
      <c r="R147" s="151"/>
      <c r="T147" s="152"/>
      <c r="U147" s="34" t="s">
        <v>40</v>
      </c>
      <c r="V147" s="153">
        <v>0</v>
      </c>
      <c r="W147" s="153">
        <f t="shared" si="11"/>
        <v>0</v>
      </c>
      <c r="X147" s="153">
        <v>0</v>
      </c>
      <c r="Y147" s="153">
        <f t="shared" si="12"/>
        <v>0</v>
      </c>
      <c r="Z147" s="153">
        <v>0</v>
      </c>
      <c r="AA147" s="154">
        <f t="shared" si="13"/>
        <v>0</v>
      </c>
      <c r="AR147" s="9" t="s">
        <v>147</v>
      </c>
      <c r="AT147" s="9" t="s">
        <v>149</v>
      </c>
      <c r="AU147" s="9" t="s">
        <v>83</v>
      </c>
      <c r="AY147" s="9" t="s">
        <v>148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9" t="s">
        <v>83</v>
      </c>
      <c r="BK147" s="155">
        <f t="shared" si="19"/>
        <v>0</v>
      </c>
      <c r="BL147" s="9" t="s">
        <v>147</v>
      </c>
      <c r="BM147" s="9" t="s">
        <v>464</v>
      </c>
    </row>
    <row r="148" spans="2:65" s="23" customFormat="1" ht="22.5" customHeight="1">
      <c r="B148" s="146"/>
      <c r="C148" s="147" t="s">
        <v>355</v>
      </c>
      <c r="D148" s="147" t="s">
        <v>149</v>
      </c>
      <c r="E148" s="148" t="s">
        <v>2376</v>
      </c>
      <c r="F148" s="291" t="s">
        <v>2377</v>
      </c>
      <c r="G148" s="291"/>
      <c r="H148" s="291"/>
      <c r="I148" s="291"/>
      <c r="J148" s="149" t="s">
        <v>928</v>
      </c>
      <c r="K148" s="150">
        <v>3</v>
      </c>
      <c r="L148" s="292"/>
      <c r="M148" s="292"/>
      <c r="N148" s="292">
        <f t="shared" si="10"/>
        <v>0</v>
      </c>
      <c r="O148" s="292"/>
      <c r="P148" s="292"/>
      <c r="Q148" s="292"/>
      <c r="R148" s="151"/>
      <c r="T148" s="152"/>
      <c r="U148" s="34" t="s">
        <v>40</v>
      </c>
      <c r="V148" s="153">
        <v>0</v>
      </c>
      <c r="W148" s="153">
        <f t="shared" si="11"/>
        <v>0</v>
      </c>
      <c r="X148" s="153">
        <v>0</v>
      </c>
      <c r="Y148" s="153">
        <f t="shared" si="12"/>
        <v>0</v>
      </c>
      <c r="Z148" s="153">
        <v>0</v>
      </c>
      <c r="AA148" s="154">
        <f t="shared" si="13"/>
        <v>0</v>
      </c>
      <c r="AR148" s="9" t="s">
        <v>147</v>
      </c>
      <c r="AT148" s="9" t="s">
        <v>149</v>
      </c>
      <c r="AU148" s="9" t="s">
        <v>83</v>
      </c>
      <c r="AY148" s="9" t="s">
        <v>148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9" t="s">
        <v>83</v>
      </c>
      <c r="BK148" s="155">
        <f t="shared" si="19"/>
        <v>0</v>
      </c>
      <c r="BL148" s="9" t="s">
        <v>147</v>
      </c>
      <c r="BM148" s="9" t="s">
        <v>478</v>
      </c>
    </row>
    <row r="149" spans="2:65" s="23" customFormat="1" ht="22.5" customHeight="1">
      <c r="B149" s="146"/>
      <c r="C149" s="147" t="s">
        <v>361</v>
      </c>
      <c r="D149" s="147" t="s">
        <v>149</v>
      </c>
      <c r="E149" s="148" t="s">
        <v>2378</v>
      </c>
      <c r="F149" s="291" t="s">
        <v>2379</v>
      </c>
      <c r="G149" s="291"/>
      <c r="H149" s="291"/>
      <c r="I149" s="291"/>
      <c r="J149" s="149" t="s">
        <v>928</v>
      </c>
      <c r="K149" s="150">
        <v>3</v>
      </c>
      <c r="L149" s="292"/>
      <c r="M149" s="292"/>
      <c r="N149" s="292">
        <f t="shared" si="10"/>
        <v>0</v>
      </c>
      <c r="O149" s="292"/>
      <c r="P149" s="292"/>
      <c r="Q149" s="292"/>
      <c r="R149" s="151"/>
      <c r="T149" s="152"/>
      <c r="U149" s="34" t="s">
        <v>40</v>
      </c>
      <c r="V149" s="153">
        <v>0</v>
      </c>
      <c r="W149" s="153">
        <f t="shared" si="11"/>
        <v>0</v>
      </c>
      <c r="X149" s="153">
        <v>0</v>
      </c>
      <c r="Y149" s="153">
        <f t="shared" si="12"/>
        <v>0</v>
      </c>
      <c r="Z149" s="153">
        <v>0</v>
      </c>
      <c r="AA149" s="154">
        <f t="shared" si="13"/>
        <v>0</v>
      </c>
      <c r="AR149" s="9" t="s">
        <v>147</v>
      </c>
      <c r="AT149" s="9" t="s">
        <v>149</v>
      </c>
      <c r="AU149" s="9" t="s">
        <v>83</v>
      </c>
      <c r="AY149" s="9" t="s">
        <v>148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9" t="s">
        <v>83</v>
      </c>
      <c r="BK149" s="155">
        <f t="shared" si="19"/>
        <v>0</v>
      </c>
      <c r="BL149" s="9" t="s">
        <v>147</v>
      </c>
      <c r="BM149" s="9" t="s">
        <v>492</v>
      </c>
    </row>
    <row r="150" spans="2:65" s="23" customFormat="1" ht="22.5" customHeight="1">
      <c r="B150" s="146"/>
      <c r="C150" s="147" t="s">
        <v>376</v>
      </c>
      <c r="D150" s="147" t="s">
        <v>149</v>
      </c>
      <c r="E150" s="148" t="s">
        <v>2380</v>
      </c>
      <c r="F150" s="291" t="s">
        <v>2354</v>
      </c>
      <c r="G150" s="291"/>
      <c r="H150" s="291"/>
      <c r="I150" s="291"/>
      <c r="J150" s="149" t="s">
        <v>928</v>
      </c>
      <c r="K150" s="150">
        <v>9</v>
      </c>
      <c r="L150" s="292"/>
      <c r="M150" s="292"/>
      <c r="N150" s="292">
        <f t="shared" si="10"/>
        <v>0</v>
      </c>
      <c r="O150" s="292"/>
      <c r="P150" s="292"/>
      <c r="Q150" s="292"/>
      <c r="R150" s="151"/>
      <c r="T150" s="152"/>
      <c r="U150" s="34" t="s">
        <v>40</v>
      </c>
      <c r="V150" s="153">
        <v>0</v>
      </c>
      <c r="W150" s="153">
        <f t="shared" si="11"/>
        <v>0</v>
      </c>
      <c r="X150" s="153">
        <v>0</v>
      </c>
      <c r="Y150" s="153">
        <f t="shared" si="12"/>
        <v>0</v>
      </c>
      <c r="Z150" s="153">
        <v>0</v>
      </c>
      <c r="AA150" s="154">
        <f t="shared" si="13"/>
        <v>0</v>
      </c>
      <c r="AR150" s="9" t="s">
        <v>147</v>
      </c>
      <c r="AT150" s="9" t="s">
        <v>149</v>
      </c>
      <c r="AU150" s="9" t="s">
        <v>83</v>
      </c>
      <c r="AY150" s="9" t="s">
        <v>148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9" t="s">
        <v>83</v>
      </c>
      <c r="BK150" s="155">
        <f t="shared" si="19"/>
        <v>0</v>
      </c>
      <c r="BL150" s="9" t="s">
        <v>147</v>
      </c>
      <c r="BM150" s="9" t="s">
        <v>502</v>
      </c>
    </row>
    <row r="151" spans="2:65" s="23" customFormat="1" ht="31.5" customHeight="1">
      <c r="B151" s="146"/>
      <c r="C151" s="147" t="s">
        <v>9</v>
      </c>
      <c r="D151" s="147" t="s">
        <v>149</v>
      </c>
      <c r="E151" s="148" t="s">
        <v>2381</v>
      </c>
      <c r="F151" s="291" t="s">
        <v>2382</v>
      </c>
      <c r="G151" s="291"/>
      <c r="H151" s="291"/>
      <c r="I151" s="291"/>
      <c r="J151" s="149" t="s">
        <v>2371</v>
      </c>
      <c r="K151" s="150">
        <v>3</v>
      </c>
      <c r="L151" s="292"/>
      <c r="M151" s="292"/>
      <c r="N151" s="292">
        <f t="shared" si="10"/>
        <v>0</v>
      </c>
      <c r="O151" s="292"/>
      <c r="P151" s="292"/>
      <c r="Q151" s="292"/>
      <c r="R151" s="151"/>
      <c r="T151" s="152"/>
      <c r="U151" s="34" t="s">
        <v>40</v>
      </c>
      <c r="V151" s="153">
        <v>0</v>
      </c>
      <c r="W151" s="153">
        <f t="shared" si="11"/>
        <v>0</v>
      </c>
      <c r="X151" s="153">
        <v>0</v>
      </c>
      <c r="Y151" s="153">
        <f t="shared" si="12"/>
        <v>0</v>
      </c>
      <c r="Z151" s="153">
        <v>0</v>
      </c>
      <c r="AA151" s="154">
        <f t="shared" si="13"/>
        <v>0</v>
      </c>
      <c r="AR151" s="9" t="s">
        <v>147</v>
      </c>
      <c r="AT151" s="9" t="s">
        <v>149</v>
      </c>
      <c r="AU151" s="9" t="s">
        <v>83</v>
      </c>
      <c r="AY151" s="9" t="s">
        <v>148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9" t="s">
        <v>83</v>
      </c>
      <c r="BK151" s="155">
        <f t="shared" si="19"/>
        <v>0</v>
      </c>
      <c r="BL151" s="9" t="s">
        <v>147</v>
      </c>
      <c r="BM151" s="9" t="s">
        <v>512</v>
      </c>
    </row>
    <row r="152" spans="2:65" s="23" customFormat="1" ht="31.5" customHeight="1">
      <c r="B152" s="146"/>
      <c r="C152" s="147" t="s">
        <v>387</v>
      </c>
      <c r="D152" s="147" t="s">
        <v>149</v>
      </c>
      <c r="E152" s="148" t="s">
        <v>2383</v>
      </c>
      <c r="F152" s="291" t="s">
        <v>2384</v>
      </c>
      <c r="G152" s="291"/>
      <c r="H152" s="291"/>
      <c r="I152" s="291"/>
      <c r="J152" s="149" t="s">
        <v>928</v>
      </c>
      <c r="K152" s="150">
        <v>3</v>
      </c>
      <c r="L152" s="292"/>
      <c r="M152" s="292"/>
      <c r="N152" s="292">
        <f t="shared" si="10"/>
        <v>0</v>
      </c>
      <c r="O152" s="292"/>
      <c r="P152" s="292"/>
      <c r="Q152" s="292"/>
      <c r="R152" s="151"/>
      <c r="T152" s="152"/>
      <c r="U152" s="34" t="s">
        <v>40</v>
      </c>
      <c r="V152" s="153">
        <v>0</v>
      </c>
      <c r="W152" s="153">
        <f t="shared" si="11"/>
        <v>0</v>
      </c>
      <c r="X152" s="153">
        <v>0</v>
      </c>
      <c r="Y152" s="153">
        <f t="shared" si="12"/>
        <v>0</v>
      </c>
      <c r="Z152" s="153">
        <v>0</v>
      </c>
      <c r="AA152" s="154">
        <f t="shared" si="13"/>
        <v>0</v>
      </c>
      <c r="AR152" s="9" t="s">
        <v>147</v>
      </c>
      <c r="AT152" s="9" t="s">
        <v>149</v>
      </c>
      <c r="AU152" s="9" t="s">
        <v>83</v>
      </c>
      <c r="AY152" s="9" t="s">
        <v>148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9" t="s">
        <v>83</v>
      </c>
      <c r="BK152" s="155">
        <f t="shared" si="19"/>
        <v>0</v>
      </c>
      <c r="BL152" s="9" t="s">
        <v>147</v>
      </c>
      <c r="BM152" s="9" t="s">
        <v>521</v>
      </c>
    </row>
    <row r="153" spans="2:63" s="134" customFormat="1" ht="36.75" customHeight="1">
      <c r="B153" s="135"/>
      <c r="C153" s="136"/>
      <c r="D153" s="137" t="s">
        <v>2327</v>
      </c>
      <c r="E153" s="137"/>
      <c r="F153" s="137"/>
      <c r="G153" s="137"/>
      <c r="H153" s="137"/>
      <c r="I153" s="137"/>
      <c r="J153" s="137"/>
      <c r="K153" s="137"/>
      <c r="L153" s="137"/>
      <c r="M153" s="137"/>
      <c r="N153" s="304">
        <f>BK153</f>
        <v>0</v>
      </c>
      <c r="O153" s="304"/>
      <c r="P153" s="304"/>
      <c r="Q153" s="304"/>
      <c r="R153" s="138"/>
      <c r="T153" s="139"/>
      <c r="U153" s="136"/>
      <c r="V153" s="136"/>
      <c r="W153" s="140">
        <f>SUM(W154:W167)</f>
        <v>0</v>
      </c>
      <c r="X153" s="136"/>
      <c r="Y153" s="140">
        <f>SUM(Y154:Y167)</f>
        <v>0</v>
      </c>
      <c r="Z153" s="136"/>
      <c r="AA153" s="141">
        <f>SUM(AA154:AA167)</f>
        <v>0</v>
      </c>
      <c r="AR153" s="142" t="s">
        <v>83</v>
      </c>
      <c r="AT153" s="143" t="s">
        <v>74</v>
      </c>
      <c r="AU153" s="143" t="s">
        <v>75</v>
      </c>
      <c r="AY153" s="142" t="s">
        <v>148</v>
      </c>
      <c r="BK153" s="144">
        <f>SUM(BK154:BK167)</f>
        <v>0</v>
      </c>
    </row>
    <row r="154" spans="2:65" s="23" customFormat="1" ht="22.5" customHeight="1">
      <c r="B154" s="146"/>
      <c r="C154" s="147" t="s">
        <v>392</v>
      </c>
      <c r="D154" s="147" t="s">
        <v>149</v>
      </c>
      <c r="E154" s="148" t="s">
        <v>2385</v>
      </c>
      <c r="F154" s="291" t="s">
        <v>2358</v>
      </c>
      <c r="G154" s="291"/>
      <c r="H154" s="291"/>
      <c r="I154" s="291"/>
      <c r="J154" s="149" t="s">
        <v>928</v>
      </c>
      <c r="K154" s="150">
        <v>1</v>
      </c>
      <c r="L154" s="292"/>
      <c r="M154" s="292"/>
      <c r="N154" s="292">
        <f aca="true" t="shared" si="20" ref="N154:N167">ROUND(L154*K154,2)</f>
        <v>0</v>
      </c>
      <c r="O154" s="292"/>
      <c r="P154" s="292"/>
      <c r="Q154" s="292"/>
      <c r="R154" s="151"/>
      <c r="T154" s="152"/>
      <c r="U154" s="34" t="s">
        <v>40</v>
      </c>
      <c r="V154" s="153">
        <v>0</v>
      </c>
      <c r="W154" s="153">
        <f aca="true" t="shared" si="21" ref="W154:W167">V154*K154</f>
        <v>0</v>
      </c>
      <c r="X154" s="153">
        <v>0</v>
      </c>
      <c r="Y154" s="153">
        <f aca="true" t="shared" si="22" ref="Y154:Y167">X154*K154</f>
        <v>0</v>
      </c>
      <c r="Z154" s="153">
        <v>0</v>
      </c>
      <c r="AA154" s="154">
        <f aca="true" t="shared" si="23" ref="AA154:AA167">Z154*K154</f>
        <v>0</v>
      </c>
      <c r="AR154" s="9" t="s">
        <v>147</v>
      </c>
      <c r="AT154" s="9" t="s">
        <v>149</v>
      </c>
      <c r="AU154" s="9" t="s">
        <v>83</v>
      </c>
      <c r="AY154" s="9" t="s">
        <v>148</v>
      </c>
      <c r="BE154" s="155">
        <f aca="true" t="shared" si="24" ref="BE154:BE167">IF(U154="základní",N154,0)</f>
        <v>0</v>
      </c>
      <c r="BF154" s="155">
        <f aca="true" t="shared" si="25" ref="BF154:BF167">IF(U154="snížená",N154,0)</f>
        <v>0</v>
      </c>
      <c r="BG154" s="155">
        <f aca="true" t="shared" si="26" ref="BG154:BG167">IF(U154="zákl. přenesená",N154,0)</f>
        <v>0</v>
      </c>
      <c r="BH154" s="155">
        <f aca="true" t="shared" si="27" ref="BH154:BH167">IF(U154="sníž. přenesená",N154,0)</f>
        <v>0</v>
      </c>
      <c r="BI154" s="155">
        <f aca="true" t="shared" si="28" ref="BI154:BI167">IF(U154="nulová",N154,0)</f>
        <v>0</v>
      </c>
      <c r="BJ154" s="9" t="s">
        <v>83</v>
      </c>
      <c r="BK154" s="155">
        <f aca="true" t="shared" si="29" ref="BK154:BK167">ROUND(L154*K154,2)</f>
        <v>0</v>
      </c>
      <c r="BL154" s="9" t="s">
        <v>147</v>
      </c>
      <c r="BM154" s="9" t="s">
        <v>531</v>
      </c>
    </row>
    <row r="155" spans="2:65" s="23" customFormat="1" ht="22.5" customHeight="1">
      <c r="B155" s="146"/>
      <c r="C155" s="147" t="s">
        <v>397</v>
      </c>
      <c r="D155" s="147" t="s">
        <v>149</v>
      </c>
      <c r="E155" s="148" t="s">
        <v>2363</v>
      </c>
      <c r="F155" s="291" t="s">
        <v>2364</v>
      </c>
      <c r="G155" s="291"/>
      <c r="H155" s="291"/>
      <c r="I155" s="291"/>
      <c r="J155" s="149" t="s">
        <v>928</v>
      </c>
      <c r="K155" s="150">
        <v>2</v>
      </c>
      <c r="L155" s="292"/>
      <c r="M155" s="292"/>
      <c r="N155" s="292">
        <f t="shared" si="20"/>
        <v>0</v>
      </c>
      <c r="O155" s="292"/>
      <c r="P155" s="292"/>
      <c r="Q155" s="292"/>
      <c r="R155" s="151"/>
      <c r="T155" s="152"/>
      <c r="U155" s="34" t="s">
        <v>40</v>
      </c>
      <c r="V155" s="153">
        <v>0</v>
      </c>
      <c r="W155" s="153">
        <f t="shared" si="21"/>
        <v>0</v>
      </c>
      <c r="X155" s="153">
        <v>0</v>
      </c>
      <c r="Y155" s="153">
        <f t="shared" si="22"/>
        <v>0</v>
      </c>
      <c r="Z155" s="153">
        <v>0</v>
      </c>
      <c r="AA155" s="154">
        <f t="shared" si="23"/>
        <v>0</v>
      </c>
      <c r="AR155" s="9" t="s">
        <v>147</v>
      </c>
      <c r="AT155" s="9" t="s">
        <v>149</v>
      </c>
      <c r="AU155" s="9" t="s">
        <v>83</v>
      </c>
      <c r="AY155" s="9" t="s">
        <v>148</v>
      </c>
      <c r="BE155" s="155">
        <f t="shared" si="24"/>
        <v>0</v>
      </c>
      <c r="BF155" s="155">
        <f t="shared" si="25"/>
        <v>0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9" t="s">
        <v>83</v>
      </c>
      <c r="BK155" s="155">
        <f t="shared" si="29"/>
        <v>0</v>
      </c>
      <c r="BL155" s="9" t="s">
        <v>147</v>
      </c>
      <c r="BM155" s="9" t="s">
        <v>541</v>
      </c>
    </row>
    <row r="156" spans="2:65" s="23" customFormat="1" ht="22.5" customHeight="1">
      <c r="B156" s="146"/>
      <c r="C156" s="147" t="s">
        <v>402</v>
      </c>
      <c r="D156" s="147" t="s">
        <v>149</v>
      </c>
      <c r="E156" s="148" t="s">
        <v>2359</v>
      </c>
      <c r="F156" s="291" t="s">
        <v>2360</v>
      </c>
      <c r="G156" s="291"/>
      <c r="H156" s="291"/>
      <c r="I156" s="291"/>
      <c r="J156" s="149" t="s">
        <v>928</v>
      </c>
      <c r="K156" s="150">
        <v>6</v>
      </c>
      <c r="L156" s="292"/>
      <c r="M156" s="292"/>
      <c r="N156" s="292">
        <f t="shared" si="20"/>
        <v>0</v>
      </c>
      <c r="O156" s="292"/>
      <c r="P156" s="292"/>
      <c r="Q156" s="292"/>
      <c r="R156" s="151"/>
      <c r="T156" s="152"/>
      <c r="U156" s="34" t="s">
        <v>40</v>
      </c>
      <c r="V156" s="153">
        <v>0</v>
      </c>
      <c r="W156" s="153">
        <f t="shared" si="21"/>
        <v>0</v>
      </c>
      <c r="X156" s="153">
        <v>0</v>
      </c>
      <c r="Y156" s="153">
        <f t="shared" si="22"/>
        <v>0</v>
      </c>
      <c r="Z156" s="153">
        <v>0</v>
      </c>
      <c r="AA156" s="154">
        <f t="shared" si="23"/>
        <v>0</v>
      </c>
      <c r="AR156" s="9" t="s">
        <v>147</v>
      </c>
      <c r="AT156" s="9" t="s">
        <v>149</v>
      </c>
      <c r="AU156" s="9" t="s">
        <v>83</v>
      </c>
      <c r="AY156" s="9" t="s">
        <v>148</v>
      </c>
      <c r="BE156" s="155">
        <f t="shared" si="24"/>
        <v>0</v>
      </c>
      <c r="BF156" s="155">
        <f t="shared" si="25"/>
        <v>0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9" t="s">
        <v>83</v>
      </c>
      <c r="BK156" s="155">
        <f t="shared" si="29"/>
        <v>0</v>
      </c>
      <c r="BL156" s="9" t="s">
        <v>147</v>
      </c>
      <c r="BM156" s="9" t="s">
        <v>623</v>
      </c>
    </row>
    <row r="157" spans="2:65" s="23" customFormat="1" ht="22.5" customHeight="1">
      <c r="B157" s="146"/>
      <c r="C157" s="147" t="s">
        <v>412</v>
      </c>
      <c r="D157" s="147" t="s">
        <v>149</v>
      </c>
      <c r="E157" s="148" t="s">
        <v>2361</v>
      </c>
      <c r="F157" s="291" t="s">
        <v>2362</v>
      </c>
      <c r="G157" s="291"/>
      <c r="H157" s="291"/>
      <c r="I157" s="291"/>
      <c r="J157" s="149" t="s">
        <v>928</v>
      </c>
      <c r="K157" s="150">
        <v>1</v>
      </c>
      <c r="L157" s="292"/>
      <c r="M157" s="292"/>
      <c r="N157" s="292">
        <f t="shared" si="20"/>
        <v>0</v>
      </c>
      <c r="O157" s="292"/>
      <c r="P157" s="292"/>
      <c r="Q157" s="292"/>
      <c r="R157" s="151"/>
      <c r="T157" s="152"/>
      <c r="U157" s="34" t="s">
        <v>40</v>
      </c>
      <c r="V157" s="153">
        <v>0</v>
      </c>
      <c r="W157" s="153">
        <f t="shared" si="21"/>
        <v>0</v>
      </c>
      <c r="X157" s="153">
        <v>0</v>
      </c>
      <c r="Y157" s="153">
        <f t="shared" si="22"/>
        <v>0</v>
      </c>
      <c r="Z157" s="153">
        <v>0</v>
      </c>
      <c r="AA157" s="154">
        <f t="shared" si="23"/>
        <v>0</v>
      </c>
      <c r="AR157" s="9" t="s">
        <v>147</v>
      </c>
      <c r="AT157" s="9" t="s">
        <v>149</v>
      </c>
      <c r="AU157" s="9" t="s">
        <v>83</v>
      </c>
      <c r="AY157" s="9" t="s">
        <v>148</v>
      </c>
      <c r="BE157" s="155">
        <f t="shared" si="24"/>
        <v>0</v>
      </c>
      <c r="BF157" s="155">
        <f t="shared" si="25"/>
        <v>0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9" t="s">
        <v>83</v>
      </c>
      <c r="BK157" s="155">
        <f t="shared" si="29"/>
        <v>0</v>
      </c>
      <c r="BL157" s="9" t="s">
        <v>147</v>
      </c>
      <c r="BM157" s="9" t="s">
        <v>637</v>
      </c>
    </row>
    <row r="158" spans="2:65" s="23" customFormat="1" ht="22.5" customHeight="1">
      <c r="B158" s="146"/>
      <c r="C158" s="147" t="s">
        <v>215</v>
      </c>
      <c r="D158" s="147" t="s">
        <v>149</v>
      </c>
      <c r="E158" s="148" t="s">
        <v>2365</v>
      </c>
      <c r="F158" s="291" t="s">
        <v>2366</v>
      </c>
      <c r="G158" s="291"/>
      <c r="H158" s="291"/>
      <c r="I158" s="291"/>
      <c r="J158" s="149" t="s">
        <v>928</v>
      </c>
      <c r="K158" s="150">
        <v>2</v>
      </c>
      <c r="L158" s="292"/>
      <c r="M158" s="292"/>
      <c r="N158" s="292">
        <f t="shared" si="20"/>
        <v>0</v>
      </c>
      <c r="O158" s="292"/>
      <c r="P158" s="292"/>
      <c r="Q158" s="292"/>
      <c r="R158" s="151"/>
      <c r="T158" s="152"/>
      <c r="U158" s="34" t="s">
        <v>40</v>
      </c>
      <c r="V158" s="153">
        <v>0</v>
      </c>
      <c r="W158" s="153">
        <f t="shared" si="21"/>
        <v>0</v>
      </c>
      <c r="X158" s="153">
        <v>0</v>
      </c>
      <c r="Y158" s="153">
        <f t="shared" si="22"/>
        <v>0</v>
      </c>
      <c r="Z158" s="153">
        <v>0</v>
      </c>
      <c r="AA158" s="154">
        <f t="shared" si="23"/>
        <v>0</v>
      </c>
      <c r="AR158" s="9" t="s">
        <v>147</v>
      </c>
      <c r="AT158" s="9" t="s">
        <v>149</v>
      </c>
      <c r="AU158" s="9" t="s">
        <v>83</v>
      </c>
      <c r="AY158" s="9" t="s">
        <v>148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9" t="s">
        <v>83</v>
      </c>
      <c r="BK158" s="155">
        <f t="shared" si="29"/>
        <v>0</v>
      </c>
      <c r="BL158" s="9" t="s">
        <v>147</v>
      </c>
      <c r="BM158" s="9" t="s">
        <v>659</v>
      </c>
    </row>
    <row r="159" spans="2:65" s="23" customFormat="1" ht="22.5" customHeight="1">
      <c r="B159" s="146"/>
      <c r="C159" s="147" t="s">
        <v>424</v>
      </c>
      <c r="D159" s="147" t="s">
        <v>149</v>
      </c>
      <c r="E159" s="148" t="s">
        <v>2367</v>
      </c>
      <c r="F159" s="291" t="s">
        <v>2368</v>
      </c>
      <c r="G159" s="291"/>
      <c r="H159" s="291"/>
      <c r="I159" s="291"/>
      <c r="J159" s="149" t="s">
        <v>928</v>
      </c>
      <c r="K159" s="150">
        <v>1</v>
      </c>
      <c r="L159" s="292"/>
      <c r="M159" s="292"/>
      <c r="N159" s="292">
        <f t="shared" si="20"/>
        <v>0</v>
      </c>
      <c r="O159" s="292"/>
      <c r="P159" s="292"/>
      <c r="Q159" s="292"/>
      <c r="R159" s="151"/>
      <c r="T159" s="152"/>
      <c r="U159" s="34" t="s">
        <v>40</v>
      </c>
      <c r="V159" s="153">
        <v>0</v>
      </c>
      <c r="W159" s="153">
        <f t="shared" si="21"/>
        <v>0</v>
      </c>
      <c r="X159" s="153">
        <v>0</v>
      </c>
      <c r="Y159" s="153">
        <f t="shared" si="22"/>
        <v>0</v>
      </c>
      <c r="Z159" s="153">
        <v>0</v>
      </c>
      <c r="AA159" s="154">
        <f t="shared" si="23"/>
        <v>0</v>
      </c>
      <c r="AR159" s="9" t="s">
        <v>147</v>
      </c>
      <c r="AT159" s="9" t="s">
        <v>149</v>
      </c>
      <c r="AU159" s="9" t="s">
        <v>83</v>
      </c>
      <c r="AY159" s="9" t="s">
        <v>148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9" t="s">
        <v>83</v>
      </c>
      <c r="BK159" s="155">
        <f t="shared" si="29"/>
        <v>0</v>
      </c>
      <c r="BL159" s="9" t="s">
        <v>147</v>
      </c>
      <c r="BM159" s="9" t="s">
        <v>681</v>
      </c>
    </row>
    <row r="160" spans="2:65" s="23" customFormat="1" ht="22.5" customHeight="1">
      <c r="B160" s="146"/>
      <c r="C160" s="147" t="s">
        <v>432</v>
      </c>
      <c r="D160" s="147" t="s">
        <v>149</v>
      </c>
      <c r="E160" s="148" t="s">
        <v>2369</v>
      </c>
      <c r="F160" s="291" t="s">
        <v>2370</v>
      </c>
      <c r="G160" s="291"/>
      <c r="H160" s="291"/>
      <c r="I160" s="291"/>
      <c r="J160" s="149" t="s">
        <v>2371</v>
      </c>
      <c r="K160" s="150">
        <v>1</v>
      </c>
      <c r="L160" s="292"/>
      <c r="M160" s="292"/>
      <c r="N160" s="292">
        <f t="shared" si="20"/>
        <v>0</v>
      </c>
      <c r="O160" s="292"/>
      <c r="P160" s="292"/>
      <c r="Q160" s="292"/>
      <c r="R160" s="151"/>
      <c r="T160" s="152"/>
      <c r="U160" s="34" t="s">
        <v>40</v>
      </c>
      <c r="V160" s="153">
        <v>0</v>
      </c>
      <c r="W160" s="153">
        <f t="shared" si="21"/>
        <v>0</v>
      </c>
      <c r="X160" s="153">
        <v>0</v>
      </c>
      <c r="Y160" s="153">
        <f t="shared" si="22"/>
        <v>0</v>
      </c>
      <c r="Z160" s="153">
        <v>0</v>
      </c>
      <c r="AA160" s="154">
        <f t="shared" si="23"/>
        <v>0</v>
      </c>
      <c r="AR160" s="9" t="s">
        <v>147</v>
      </c>
      <c r="AT160" s="9" t="s">
        <v>149</v>
      </c>
      <c r="AU160" s="9" t="s">
        <v>83</v>
      </c>
      <c r="AY160" s="9" t="s">
        <v>148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9" t="s">
        <v>83</v>
      </c>
      <c r="BK160" s="155">
        <f t="shared" si="29"/>
        <v>0</v>
      </c>
      <c r="BL160" s="9" t="s">
        <v>147</v>
      </c>
      <c r="BM160" s="9" t="s">
        <v>692</v>
      </c>
    </row>
    <row r="161" spans="2:65" s="23" customFormat="1" ht="22.5" customHeight="1">
      <c r="B161" s="146"/>
      <c r="C161" s="147" t="s">
        <v>436</v>
      </c>
      <c r="D161" s="147" t="s">
        <v>149</v>
      </c>
      <c r="E161" s="148" t="s">
        <v>2372</v>
      </c>
      <c r="F161" s="291" t="s">
        <v>2373</v>
      </c>
      <c r="G161" s="291"/>
      <c r="H161" s="291"/>
      <c r="I161" s="291"/>
      <c r="J161" s="149" t="s">
        <v>928</v>
      </c>
      <c r="K161" s="150">
        <v>1</v>
      </c>
      <c r="L161" s="292"/>
      <c r="M161" s="292"/>
      <c r="N161" s="292">
        <f t="shared" si="20"/>
        <v>0</v>
      </c>
      <c r="O161" s="292"/>
      <c r="P161" s="292"/>
      <c r="Q161" s="292"/>
      <c r="R161" s="151"/>
      <c r="T161" s="152"/>
      <c r="U161" s="34" t="s">
        <v>40</v>
      </c>
      <c r="V161" s="153">
        <v>0</v>
      </c>
      <c r="W161" s="153">
        <f t="shared" si="21"/>
        <v>0</v>
      </c>
      <c r="X161" s="153">
        <v>0</v>
      </c>
      <c r="Y161" s="153">
        <f t="shared" si="22"/>
        <v>0</v>
      </c>
      <c r="Z161" s="153">
        <v>0</v>
      </c>
      <c r="AA161" s="154">
        <f t="shared" si="23"/>
        <v>0</v>
      </c>
      <c r="AR161" s="9" t="s">
        <v>147</v>
      </c>
      <c r="AT161" s="9" t="s">
        <v>149</v>
      </c>
      <c r="AU161" s="9" t="s">
        <v>83</v>
      </c>
      <c r="AY161" s="9" t="s">
        <v>148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9" t="s">
        <v>83</v>
      </c>
      <c r="BK161" s="155">
        <f t="shared" si="29"/>
        <v>0</v>
      </c>
      <c r="BL161" s="9" t="s">
        <v>147</v>
      </c>
      <c r="BM161" s="9" t="s">
        <v>721</v>
      </c>
    </row>
    <row r="162" spans="2:65" s="23" customFormat="1" ht="22.5" customHeight="1">
      <c r="B162" s="146"/>
      <c r="C162" s="147" t="s">
        <v>448</v>
      </c>
      <c r="D162" s="147" t="s">
        <v>149</v>
      </c>
      <c r="E162" s="148" t="s">
        <v>2374</v>
      </c>
      <c r="F162" s="291" t="s">
        <v>2375</v>
      </c>
      <c r="G162" s="291"/>
      <c r="H162" s="291"/>
      <c r="I162" s="291"/>
      <c r="J162" s="149" t="s">
        <v>928</v>
      </c>
      <c r="K162" s="150">
        <v>1</v>
      </c>
      <c r="L162" s="292"/>
      <c r="M162" s="292"/>
      <c r="N162" s="292">
        <f t="shared" si="20"/>
        <v>0</v>
      </c>
      <c r="O162" s="292"/>
      <c r="P162" s="292"/>
      <c r="Q162" s="292"/>
      <c r="R162" s="151"/>
      <c r="T162" s="152"/>
      <c r="U162" s="34" t="s">
        <v>40</v>
      </c>
      <c r="V162" s="153">
        <v>0</v>
      </c>
      <c r="W162" s="153">
        <f t="shared" si="21"/>
        <v>0</v>
      </c>
      <c r="X162" s="153">
        <v>0</v>
      </c>
      <c r="Y162" s="153">
        <f t="shared" si="22"/>
        <v>0</v>
      </c>
      <c r="Z162" s="153">
        <v>0</v>
      </c>
      <c r="AA162" s="154">
        <f t="shared" si="23"/>
        <v>0</v>
      </c>
      <c r="AR162" s="9" t="s">
        <v>147</v>
      </c>
      <c r="AT162" s="9" t="s">
        <v>149</v>
      </c>
      <c r="AU162" s="9" t="s">
        <v>83</v>
      </c>
      <c r="AY162" s="9" t="s">
        <v>148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9" t="s">
        <v>83</v>
      </c>
      <c r="BK162" s="155">
        <f t="shared" si="29"/>
        <v>0</v>
      </c>
      <c r="BL162" s="9" t="s">
        <v>147</v>
      </c>
      <c r="BM162" s="9" t="s">
        <v>730</v>
      </c>
    </row>
    <row r="163" spans="2:65" s="23" customFormat="1" ht="22.5" customHeight="1">
      <c r="B163" s="146"/>
      <c r="C163" s="147" t="s">
        <v>454</v>
      </c>
      <c r="D163" s="147" t="s">
        <v>149</v>
      </c>
      <c r="E163" s="148" t="s">
        <v>2376</v>
      </c>
      <c r="F163" s="291" t="s">
        <v>2377</v>
      </c>
      <c r="G163" s="291"/>
      <c r="H163" s="291"/>
      <c r="I163" s="291"/>
      <c r="J163" s="149" t="s">
        <v>928</v>
      </c>
      <c r="K163" s="150">
        <v>1</v>
      </c>
      <c r="L163" s="292"/>
      <c r="M163" s="292"/>
      <c r="N163" s="292">
        <f t="shared" si="20"/>
        <v>0</v>
      </c>
      <c r="O163" s="292"/>
      <c r="P163" s="292"/>
      <c r="Q163" s="292"/>
      <c r="R163" s="151"/>
      <c r="T163" s="152"/>
      <c r="U163" s="34" t="s">
        <v>40</v>
      </c>
      <c r="V163" s="153">
        <v>0</v>
      </c>
      <c r="W163" s="153">
        <f t="shared" si="21"/>
        <v>0</v>
      </c>
      <c r="X163" s="153">
        <v>0</v>
      </c>
      <c r="Y163" s="153">
        <f t="shared" si="22"/>
        <v>0</v>
      </c>
      <c r="Z163" s="153">
        <v>0</v>
      </c>
      <c r="AA163" s="154">
        <f t="shared" si="23"/>
        <v>0</v>
      </c>
      <c r="AR163" s="9" t="s">
        <v>147</v>
      </c>
      <c r="AT163" s="9" t="s">
        <v>149</v>
      </c>
      <c r="AU163" s="9" t="s">
        <v>83</v>
      </c>
      <c r="AY163" s="9" t="s">
        <v>148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9" t="s">
        <v>83</v>
      </c>
      <c r="BK163" s="155">
        <f t="shared" si="29"/>
        <v>0</v>
      </c>
      <c r="BL163" s="9" t="s">
        <v>147</v>
      </c>
      <c r="BM163" s="9" t="s">
        <v>747</v>
      </c>
    </row>
    <row r="164" spans="2:65" s="23" customFormat="1" ht="22.5" customHeight="1">
      <c r="B164" s="146"/>
      <c r="C164" s="147" t="s">
        <v>459</v>
      </c>
      <c r="D164" s="147" t="s">
        <v>149</v>
      </c>
      <c r="E164" s="148" t="s">
        <v>2378</v>
      </c>
      <c r="F164" s="291" t="s">
        <v>2379</v>
      </c>
      <c r="G164" s="291"/>
      <c r="H164" s="291"/>
      <c r="I164" s="291"/>
      <c r="J164" s="149" t="s">
        <v>928</v>
      </c>
      <c r="K164" s="150">
        <v>1</v>
      </c>
      <c r="L164" s="292"/>
      <c r="M164" s="292"/>
      <c r="N164" s="292">
        <f t="shared" si="20"/>
        <v>0</v>
      </c>
      <c r="O164" s="292"/>
      <c r="P164" s="292"/>
      <c r="Q164" s="292"/>
      <c r="R164" s="151"/>
      <c r="T164" s="152"/>
      <c r="U164" s="34" t="s">
        <v>40</v>
      </c>
      <c r="V164" s="153">
        <v>0</v>
      </c>
      <c r="W164" s="153">
        <f t="shared" si="21"/>
        <v>0</v>
      </c>
      <c r="X164" s="153">
        <v>0</v>
      </c>
      <c r="Y164" s="153">
        <f t="shared" si="22"/>
        <v>0</v>
      </c>
      <c r="Z164" s="153">
        <v>0</v>
      </c>
      <c r="AA164" s="154">
        <f t="shared" si="23"/>
        <v>0</v>
      </c>
      <c r="AR164" s="9" t="s">
        <v>147</v>
      </c>
      <c r="AT164" s="9" t="s">
        <v>149</v>
      </c>
      <c r="AU164" s="9" t="s">
        <v>83</v>
      </c>
      <c r="AY164" s="9" t="s">
        <v>148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9" t="s">
        <v>83</v>
      </c>
      <c r="BK164" s="155">
        <f t="shared" si="29"/>
        <v>0</v>
      </c>
      <c r="BL164" s="9" t="s">
        <v>147</v>
      </c>
      <c r="BM164" s="9" t="s">
        <v>764</v>
      </c>
    </row>
    <row r="165" spans="2:65" s="23" customFormat="1" ht="22.5" customHeight="1">
      <c r="B165" s="146"/>
      <c r="C165" s="147" t="s">
        <v>464</v>
      </c>
      <c r="D165" s="147" t="s">
        <v>149</v>
      </c>
      <c r="E165" s="148" t="s">
        <v>2380</v>
      </c>
      <c r="F165" s="291" t="s">
        <v>2354</v>
      </c>
      <c r="G165" s="291"/>
      <c r="H165" s="291"/>
      <c r="I165" s="291"/>
      <c r="J165" s="149" t="s">
        <v>928</v>
      </c>
      <c r="K165" s="150">
        <v>3</v>
      </c>
      <c r="L165" s="292"/>
      <c r="M165" s="292"/>
      <c r="N165" s="292">
        <f t="shared" si="20"/>
        <v>0</v>
      </c>
      <c r="O165" s="292"/>
      <c r="P165" s="292"/>
      <c r="Q165" s="292"/>
      <c r="R165" s="151"/>
      <c r="T165" s="152"/>
      <c r="U165" s="34" t="s">
        <v>40</v>
      </c>
      <c r="V165" s="153">
        <v>0</v>
      </c>
      <c r="W165" s="153">
        <f t="shared" si="21"/>
        <v>0</v>
      </c>
      <c r="X165" s="153">
        <v>0</v>
      </c>
      <c r="Y165" s="153">
        <f t="shared" si="22"/>
        <v>0</v>
      </c>
      <c r="Z165" s="153">
        <v>0</v>
      </c>
      <c r="AA165" s="154">
        <f t="shared" si="23"/>
        <v>0</v>
      </c>
      <c r="AR165" s="9" t="s">
        <v>147</v>
      </c>
      <c r="AT165" s="9" t="s">
        <v>149</v>
      </c>
      <c r="AU165" s="9" t="s">
        <v>83</v>
      </c>
      <c r="AY165" s="9" t="s">
        <v>148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9" t="s">
        <v>83</v>
      </c>
      <c r="BK165" s="155">
        <f t="shared" si="29"/>
        <v>0</v>
      </c>
      <c r="BL165" s="9" t="s">
        <v>147</v>
      </c>
      <c r="BM165" s="9" t="s">
        <v>773</v>
      </c>
    </row>
    <row r="166" spans="2:65" s="23" customFormat="1" ht="31.5" customHeight="1">
      <c r="B166" s="146"/>
      <c r="C166" s="147" t="s">
        <v>474</v>
      </c>
      <c r="D166" s="147" t="s">
        <v>149</v>
      </c>
      <c r="E166" s="148" t="s">
        <v>2381</v>
      </c>
      <c r="F166" s="291" t="s">
        <v>2382</v>
      </c>
      <c r="G166" s="291"/>
      <c r="H166" s="291"/>
      <c r="I166" s="291"/>
      <c r="J166" s="149" t="s">
        <v>2371</v>
      </c>
      <c r="K166" s="150">
        <v>1</v>
      </c>
      <c r="L166" s="292"/>
      <c r="M166" s="292"/>
      <c r="N166" s="292">
        <f t="shared" si="20"/>
        <v>0</v>
      </c>
      <c r="O166" s="292"/>
      <c r="P166" s="292"/>
      <c r="Q166" s="292"/>
      <c r="R166" s="151"/>
      <c r="T166" s="152"/>
      <c r="U166" s="34" t="s">
        <v>40</v>
      </c>
      <c r="V166" s="153">
        <v>0</v>
      </c>
      <c r="W166" s="153">
        <f t="shared" si="21"/>
        <v>0</v>
      </c>
      <c r="X166" s="153">
        <v>0</v>
      </c>
      <c r="Y166" s="153">
        <f t="shared" si="22"/>
        <v>0</v>
      </c>
      <c r="Z166" s="153">
        <v>0</v>
      </c>
      <c r="AA166" s="154">
        <f t="shared" si="23"/>
        <v>0</v>
      </c>
      <c r="AR166" s="9" t="s">
        <v>147</v>
      </c>
      <c r="AT166" s="9" t="s">
        <v>149</v>
      </c>
      <c r="AU166" s="9" t="s">
        <v>83</v>
      </c>
      <c r="AY166" s="9" t="s">
        <v>148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9" t="s">
        <v>83</v>
      </c>
      <c r="BK166" s="155">
        <f t="shared" si="29"/>
        <v>0</v>
      </c>
      <c r="BL166" s="9" t="s">
        <v>147</v>
      </c>
      <c r="BM166" s="9" t="s">
        <v>781</v>
      </c>
    </row>
    <row r="167" spans="2:65" s="23" customFormat="1" ht="31.5" customHeight="1">
      <c r="B167" s="146"/>
      <c r="C167" s="147" t="s">
        <v>478</v>
      </c>
      <c r="D167" s="147" t="s">
        <v>149</v>
      </c>
      <c r="E167" s="148" t="s">
        <v>2383</v>
      </c>
      <c r="F167" s="291" t="s">
        <v>2384</v>
      </c>
      <c r="G167" s="291"/>
      <c r="H167" s="291"/>
      <c r="I167" s="291"/>
      <c r="J167" s="149" t="s">
        <v>928</v>
      </c>
      <c r="K167" s="150">
        <v>1</v>
      </c>
      <c r="L167" s="292"/>
      <c r="M167" s="292"/>
      <c r="N167" s="292">
        <f t="shared" si="20"/>
        <v>0</v>
      </c>
      <c r="O167" s="292"/>
      <c r="P167" s="292"/>
      <c r="Q167" s="292"/>
      <c r="R167" s="151"/>
      <c r="T167" s="152"/>
      <c r="U167" s="34" t="s">
        <v>40</v>
      </c>
      <c r="V167" s="153">
        <v>0</v>
      </c>
      <c r="W167" s="153">
        <f t="shared" si="21"/>
        <v>0</v>
      </c>
      <c r="X167" s="153">
        <v>0</v>
      </c>
      <c r="Y167" s="153">
        <f t="shared" si="22"/>
        <v>0</v>
      </c>
      <c r="Z167" s="153">
        <v>0</v>
      </c>
      <c r="AA167" s="154">
        <f t="shared" si="23"/>
        <v>0</v>
      </c>
      <c r="AR167" s="9" t="s">
        <v>147</v>
      </c>
      <c r="AT167" s="9" t="s">
        <v>149</v>
      </c>
      <c r="AU167" s="9" t="s">
        <v>83</v>
      </c>
      <c r="AY167" s="9" t="s">
        <v>148</v>
      </c>
      <c r="BE167" s="155">
        <f t="shared" si="24"/>
        <v>0</v>
      </c>
      <c r="BF167" s="155">
        <f t="shared" si="25"/>
        <v>0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9" t="s">
        <v>83</v>
      </c>
      <c r="BK167" s="155">
        <f t="shared" si="29"/>
        <v>0</v>
      </c>
      <c r="BL167" s="9" t="s">
        <v>147</v>
      </c>
      <c r="BM167" s="9" t="s">
        <v>789</v>
      </c>
    </row>
    <row r="168" spans="2:63" s="134" customFormat="1" ht="36.75" customHeight="1">
      <c r="B168" s="135"/>
      <c r="C168" s="136"/>
      <c r="D168" s="137" t="s">
        <v>2328</v>
      </c>
      <c r="E168" s="137"/>
      <c r="F168" s="137"/>
      <c r="G168" s="137"/>
      <c r="H168" s="137"/>
      <c r="I168" s="137"/>
      <c r="J168" s="137"/>
      <c r="K168" s="137"/>
      <c r="L168" s="137"/>
      <c r="M168" s="137"/>
      <c r="N168" s="304">
        <f>BK168</f>
        <v>0</v>
      </c>
      <c r="O168" s="304"/>
      <c r="P168" s="304"/>
      <c r="Q168" s="304"/>
      <c r="R168" s="138"/>
      <c r="T168" s="139"/>
      <c r="U168" s="136"/>
      <c r="V168" s="136"/>
      <c r="W168" s="140">
        <f>SUM(W169:W178)</f>
        <v>0</v>
      </c>
      <c r="X168" s="136"/>
      <c r="Y168" s="140">
        <f>SUM(Y169:Y178)</f>
        <v>0</v>
      </c>
      <c r="Z168" s="136"/>
      <c r="AA168" s="141">
        <f>SUM(AA169:AA178)</f>
        <v>0</v>
      </c>
      <c r="AR168" s="142" t="s">
        <v>83</v>
      </c>
      <c r="AT168" s="143" t="s">
        <v>74</v>
      </c>
      <c r="AU168" s="143" t="s">
        <v>75</v>
      </c>
      <c r="AY168" s="142" t="s">
        <v>148</v>
      </c>
      <c r="BK168" s="144">
        <f>SUM(BK169:BK178)</f>
        <v>0</v>
      </c>
    </row>
    <row r="169" spans="2:65" s="23" customFormat="1" ht="22.5" customHeight="1">
      <c r="B169" s="146"/>
      <c r="C169" s="147" t="s">
        <v>488</v>
      </c>
      <c r="D169" s="147" t="s">
        <v>149</v>
      </c>
      <c r="E169" s="148" t="s">
        <v>2386</v>
      </c>
      <c r="F169" s="291" t="s">
        <v>2364</v>
      </c>
      <c r="G169" s="291"/>
      <c r="H169" s="291"/>
      <c r="I169" s="291"/>
      <c r="J169" s="149" t="s">
        <v>928</v>
      </c>
      <c r="K169" s="150">
        <v>1</v>
      </c>
      <c r="L169" s="292"/>
      <c r="M169" s="292"/>
      <c r="N169" s="292">
        <f aca="true" t="shared" si="30" ref="N169:N178">ROUND(L169*K169,2)</f>
        <v>0</v>
      </c>
      <c r="O169" s="292"/>
      <c r="P169" s="292"/>
      <c r="Q169" s="292"/>
      <c r="R169" s="151"/>
      <c r="T169" s="152"/>
      <c r="U169" s="34" t="s">
        <v>40</v>
      </c>
      <c r="V169" s="153">
        <v>0</v>
      </c>
      <c r="W169" s="153">
        <f aca="true" t="shared" si="31" ref="W169:W178">V169*K169</f>
        <v>0</v>
      </c>
      <c r="X169" s="153">
        <v>0</v>
      </c>
      <c r="Y169" s="153">
        <f aca="true" t="shared" si="32" ref="Y169:Y178">X169*K169</f>
        <v>0</v>
      </c>
      <c r="Z169" s="153">
        <v>0</v>
      </c>
      <c r="AA169" s="154">
        <f aca="true" t="shared" si="33" ref="AA169:AA178">Z169*K169</f>
        <v>0</v>
      </c>
      <c r="AR169" s="9" t="s">
        <v>147</v>
      </c>
      <c r="AT169" s="9" t="s">
        <v>149</v>
      </c>
      <c r="AU169" s="9" t="s">
        <v>83</v>
      </c>
      <c r="AY169" s="9" t="s">
        <v>148</v>
      </c>
      <c r="BE169" s="155">
        <f aca="true" t="shared" si="34" ref="BE169:BE178">IF(U169="základní",N169,0)</f>
        <v>0</v>
      </c>
      <c r="BF169" s="155">
        <f aca="true" t="shared" si="35" ref="BF169:BF178">IF(U169="snížená",N169,0)</f>
        <v>0</v>
      </c>
      <c r="BG169" s="155">
        <f aca="true" t="shared" si="36" ref="BG169:BG178">IF(U169="zákl. přenesená",N169,0)</f>
        <v>0</v>
      </c>
      <c r="BH169" s="155">
        <f aca="true" t="shared" si="37" ref="BH169:BH178">IF(U169="sníž. přenesená",N169,0)</f>
        <v>0</v>
      </c>
      <c r="BI169" s="155">
        <f aca="true" t="shared" si="38" ref="BI169:BI178">IF(U169="nulová",N169,0)</f>
        <v>0</v>
      </c>
      <c r="BJ169" s="9" t="s">
        <v>83</v>
      </c>
      <c r="BK169" s="155">
        <f aca="true" t="shared" si="39" ref="BK169:BK178">ROUND(L169*K169,2)</f>
        <v>0</v>
      </c>
      <c r="BL169" s="9" t="s">
        <v>147</v>
      </c>
      <c r="BM169" s="9" t="s">
        <v>799</v>
      </c>
    </row>
    <row r="170" spans="2:65" s="23" customFormat="1" ht="22.5" customHeight="1">
      <c r="B170" s="146"/>
      <c r="C170" s="147" t="s">
        <v>492</v>
      </c>
      <c r="D170" s="147" t="s">
        <v>149</v>
      </c>
      <c r="E170" s="148" t="s">
        <v>2359</v>
      </c>
      <c r="F170" s="291" t="s">
        <v>2360</v>
      </c>
      <c r="G170" s="291"/>
      <c r="H170" s="291"/>
      <c r="I170" s="291"/>
      <c r="J170" s="149" t="s">
        <v>928</v>
      </c>
      <c r="K170" s="150">
        <v>4</v>
      </c>
      <c r="L170" s="292"/>
      <c r="M170" s="292"/>
      <c r="N170" s="292">
        <f t="shared" si="30"/>
        <v>0</v>
      </c>
      <c r="O170" s="292"/>
      <c r="P170" s="292"/>
      <c r="Q170" s="292"/>
      <c r="R170" s="151"/>
      <c r="T170" s="152"/>
      <c r="U170" s="34" t="s">
        <v>40</v>
      </c>
      <c r="V170" s="153">
        <v>0</v>
      </c>
      <c r="W170" s="153">
        <f t="shared" si="31"/>
        <v>0</v>
      </c>
      <c r="X170" s="153">
        <v>0</v>
      </c>
      <c r="Y170" s="153">
        <f t="shared" si="32"/>
        <v>0</v>
      </c>
      <c r="Z170" s="153">
        <v>0</v>
      </c>
      <c r="AA170" s="154">
        <f t="shared" si="33"/>
        <v>0</v>
      </c>
      <c r="AR170" s="9" t="s">
        <v>147</v>
      </c>
      <c r="AT170" s="9" t="s">
        <v>149</v>
      </c>
      <c r="AU170" s="9" t="s">
        <v>83</v>
      </c>
      <c r="AY170" s="9" t="s">
        <v>148</v>
      </c>
      <c r="BE170" s="155">
        <f t="shared" si="34"/>
        <v>0</v>
      </c>
      <c r="BF170" s="155">
        <f t="shared" si="35"/>
        <v>0</v>
      </c>
      <c r="BG170" s="155">
        <f t="shared" si="36"/>
        <v>0</v>
      </c>
      <c r="BH170" s="155">
        <f t="shared" si="37"/>
        <v>0</v>
      </c>
      <c r="BI170" s="155">
        <f t="shared" si="38"/>
        <v>0</v>
      </c>
      <c r="BJ170" s="9" t="s">
        <v>83</v>
      </c>
      <c r="BK170" s="155">
        <f t="shared" si="39"/>
        <v>0</v>
      </c>
      <c r="BL170" s="9" t="s">
        <v>147</v>
      </c>
      <c r="BM170" s="9" t="s">
        <v>809</v>
      </c>
    </row>
    <row r="171" spans="2:65" s="23" customFormat="1" ht="22.5" customHeight="1">
      <c r="B171" s="146"/>
      <c r="C171" s="147" t="s">
        <v>498</v>
      </c>
      <c r="D171" s="147" t="s">
        <v>149</v>
      </c>
      <c r="E171" s="148" t="s">
        <v>2365</v>
      </c>
      <c r="F171" s="291" t="s">
        <v>2366</v>
      </c>
      <c r="G171" s="291"/>
      <c r="H171" s="291"/>
      <c r="I171" s="291"/>
      <c r="J171" s="149" t="s">
        <v>928</v>
      </c>
      <c r="K171" s="150">
        <v>1</v>
      </c>
      <c r="L171" s="292"/>
      <c r="M171" s="292"/>
      <c r="N171" s="292">
        <f t="shared" si="30"/>
        <v>0</v>
      </c>
      <c r="O171" s="292"/>
      <c r="P171" s="292"/>
      <c r="Q171" s="292"/>
      <c r="R171" s="151"/>
      <c r="T171" s="152"/>
      <c r="U171" s="34" t="s">
        <v>40</v>
      </c>
      <c r="V171" s="153">
        <v>0</v>
      </c>
      <c r="W171" s="153">
        <f t="shared" si="31"/>
        <v>0</v>
      </c>
      <c r="X171" s="153">
        <v>0</v>
      </c>
      <c r="Y171" s="153">
        <f t="shared" si="32"/>
        <v>0</v>
      </c>
      <c r="Z171" s="153">
        <v>0</v>
      </c>
      <c r="AA171" s="154">
        <f t="shared" si="33"/>
        <v>0</v>
      </c>
      <c r="AR171" s="9" t="s">
        <v>147</v>
      </c>
      <c r="AT171" s="9" t="s">
        <v>149</v>
      </c>
      <c r="AU171" s="9" t="s">
        <v>83</v>
      </c>
      <c r="AY171" s="9" t="s">
        <v>148</v>
      </c>
      <c r="BE171" s="155">
        <f t="shared" si="34"/>
        <v>0</v>
      </c>
      <c r="BF171" s="155">
        <f t="shared" si="35"/>
        <v>0</v>
      </c>
      <c r="BG171" s="155">
        <f t="shared" si="36"/>
        <v>0</v>
      </c>
      <c r="BH171" s="155">
        <f t="shared" si="37"/>
        <v>0</v>
      </c>
      <c r="BI171" s="155">
        <f t="shared" si="38"/>
        <v>0</v>
      </c>
      <c r="BJ171" s="9" t="s">
        <v>83</v>
      </c>
      <c r="BK171" s="155">
        <f t="shared" si="39"/>
        <v>0</v>
      </c>
      <c r="BL171" s="9" t="s">
        <v>147</v>
      </c>
      <c r="BM171" s="9" t="s">
        <v>820</v>
      </c>
    </row>
    <row r="172" spans="2:65" s="23" customFormat="1" ht="22.5" customHeight="1">
      <c r="B172" s="146"/>
      <c r="C172" s="147" t="s">
        <v>502</v>
      </c>
      <c r="D172" s="147" t="s">
        <v>149</v>
      </c>
      <c r="E172" s="148" t="s">
        <v>2369</v>
      </c>
      <c r="F172" s="291" t="s">
        <v>2370</v>
      </c>
      <c r="G172" s="291"/>
      <c r="H172" s="291"/>
      <c r="I172" s="291"/>
      <c r="J172" s="149" t="s">
        <v>2371</v>
      </c>
      <c r="K172" s="150">
        <v>1</v>
      </c>
      <c r="L172" s="292"/>
      <c r="M172" s="292"/>
      <c r="N172" s="292">
        <f t="shared" si="30"/>
        <v>0</v>
      </c>
      <c r="O172" s="292"/>
      <c r="P172" s="292"/>
      <c r="Q172" s="292"/>
      <c r="R172" s="151"/>
      <c r="T172" s="152"/>
      <c r="U172" s="34" t="s">
        <v>40</v>
      </c>
      <c r="V172" s="153">
        <v>0</v>
      </c>
      <c r="W172" s="153">
        <f t="shared" si="31"/>
        <v>0</v>
      </c>
      <c r="X172" s="153">
        <v>0</v>
      </c>
      <c r="Y172" s="153">
        <f t="shared" si="32"/>
        <v>0</v>
      </c>
      <c r="Z172" s="153">
        <v>0</v>
      </c>
      <c r="AA172" s="154">
        <f t="shared" si="33"/>
        <v>0</v>
      </c>
      <c r="AR172" s="9" t="s">
        <v>147</v>
      </c>
      <c r="AT172" s="9" t="s">
        <v>149</v>
      </c>
      <c r="AU172" s="9" t="s">
        <v>83</v>
      </c>
      <c r="AY172" s="9" t="s">
        <v>148</v>
      </c>
      <c r="BE172" s="155">
        <f t="shared" si="34"/>
        <v>0</v>
      </c>
      <c r="BF172" s="155">
        <f t="shared" si="35"/>
        <v>0</v>
      </c>
      <c r="BG172" s="155">
        <f t="shared" si="36"/>
        <v>0</v>
      </c>
      <c r="BH172" s="155">
        <f t="shared" si="37"/>
        <v>0</v>
      </c>
      <c r="BI172" s="155">
        <f t="shared" si="38"/>
        <v>0</v>
      </c>
      <c r="BJ172" s="9" t="s">
        <v>83</v>
      </c>
      <c r="BK172" s="155">
        <f t="shared" si="39"/>
        <v>0</v>
      </c>
      <c r="BL172" s="9" t="s">
        <v>147</v>
      </c>
      <c r="BM172" s="9" t="s">
        <v>829</v>
      </c>
    </row>
    <row r="173" spans="2:65" s="23" customFormat="1" ht="22.5" customHeight="1">
      <c r="B173" s="146"/>
      <c r="C173" s="147" t="s">
        <v>507</v>
      </c>
      <c r="D173" s="147" t="s">
        <v>149</v>
      </c>
      <c r="E173" s="148" t="s">
        <v>2387</v>
      </c>
      <c r="F173" s="291" t="s">
        <v>2388</v>
      </c>
      <c r="G173" s="291"/>
      <c r="H173" s="291"/>
      <c r="I173" s="291"/>
      <c r="J173" s="149" t="s">
        <v>928</v>
      </c>
      <c r="K173" s="150">
        <v>1</v>
      </c>
      <c r="L173" s="292"/>
      <c r="M173" s="292"/>
      <c r="N173" s="292">
        <f t="shared" si="30"/>
        <v>0</v>
      </c>
      <c r="O173" s="292"/>
      <c r="P173" s="292"/>
      <c r="Q173" s="292"/>
      <c r="R173" s="151"/>
      <c r="T173" s="152"/>
      <c r="U173" s="34" t="s">
        <v>40</v>
      </c>
      <c r="V173" s="153">
        <v>0</v>
      </c>
      <c r="W173" s="153">
        <f t="shared" si="31"/>
        <v>0</v>
      </c>
      <c r="X173" s="153">
        <v>0</v>
      </c>
      <c r="Y173" s="153">
        <f t="shared" si="32"/>
        <v>0</v>
      </c>
      <c r="Z173" s="153">
        <v>0</v>
      </c>
      <c r="AA173" s="154">
        <f t="shared" si="33"/>
        <v>0</v>
      </c>
      <c r="AR173" s="9" t="s">
        <v>147</v>
      </c>
      <c r="AT173" s="9" t="s">
        <v>149</v>
      </c>
      <c r="AU173" s="9" t="s">
        <v>83</v>
      </c>
      <c r="AY173" s="9" t="s">
        <v>148</v>
      </c>
      <c r="BE173" s="155">
        <f t="shared" si="34"/>
        <v>0</v>
      </c>
      <c r="BF173" s="155">
        <f t="shared" si="35"/>
        <v>0</v>
      </c>
      <c r="BG173" s="155">
        <f t="shared" si="36"/>
        <v>0</v>
      </c>
      <c r="BH173" s="155">
        <f t="shared" si="37"/>
        <v>0</v>
      </c>
      <c r="BI173" s="155">
        <f t="shared" si="38"/>
        <v>0</v>
      </c>
      <c r="BJ173" s="9" t="s">
        <v>83</v>
      </c>
      <c r="BK173" s="155">
        <f t="shared" si="39"/>
        <v>0</v>
      </c>
      <c r="BL173" s="9" t="s">
        <v>147</v>
      </c>
      <c r="BM173" s="9" t="s">
        <v>839</v>
      </c>
    </row>
    <row r="174" spans="2:65" s="23" customFormat="1" ht="22.5" customHeight="1">
      <c r="B174" s="146"/>
      <c r="C174" s="147" t="s">
        <v>512</v>
      </c>
      <c r="D174" s="147" t="s">
        <v>149</v>
      </c>
      <c r="E174" s="148" t="s">
        <v>2376</v>
      </c>
      <c r="F174" s="291" t="s">
        <v>2377</v>
      </c>
      <c r="G174" s="291"/>
      <c r="H174" s="291"/>
      <c r="I174" s="291"/>
      <c r="J174" s="149" t="s">
        <v>928</v>
      </c>
      <c r="K174" s="150">
        <v>1</v>
      </c>
      <c r="L174" s="292"/>
      <c r="M174" s="292"/>
      <c r="N174" s="292">
        <f t="shared" si="30"/>
        <v>0</v>
      </c>
      <c r="O174" s="292"/>
      <c r="P174" s="292"/>
      <c r="Q174" s="292"/>
      <c r="R174" s="151"/>
      <c r="T174" s="152"/>
      <c r="U174" s="34" t="s">
        <v>40</v>
      </c>
      <c r="V174" s="153">
        <v>0</v>
      </c>
      <c r="W174" s="153">
        <f t="shared" si="31"/>
        <v>0</v>
      </c>
      <c r="X174" s="153">
        <v>0</v>
      </c>
      <c r="Y174" s="153">
        <f t="shared" si="32"/>
        <v>0</v>
      </c>
      <c r="Z174" s="153">
        <v>0</v>
      </c>
      <c r="AA174" s="154">
        <f t="shared" si="33"/>
        <v>0</v>
      </c>
      <c r="AR174" s="9" t="s">
        <v>147</v>
      </c>
      <c r="AT174" s="9" t="s">
        <v>149</v>
      </c>
      <c r="AU174" s="9" t="s">
        <v>83</v>
      </c>
      <c r="AY174" s="9" t="s">
        <v>148</v>
      </c>
      <c r="BE174" s="155">
        <f t="shared" si="34"/>
        <v>0</v>
      </c>
      <c r="BF174" s="155">
        <f t="shared" si="35"/>
        <v>0</v>
      </c>
      <c r="BG174" s="155">
        <f t="shared" si="36"/>
        <v>0</v>
      </c>
      <c r="BH174" s="155">
        <f t="shared" si="37"/>
        <v>0</v>
      </c>
      <c r="BI174" s="155">
        <f t="shared" si="38"/>
        <v>0</v>
      </c>
      <c r="BJ174" s="9" t="s">
        <v>83</v>
      </c>
      <c r="BK174" s="155">
        <f t="shared" si="39"/>
        <v>0</v>
      </c>
      <c r="BL174" s="9" t="s">
        <v>147</v>
      </c>
      <c r="BM174" s="9" t="s">
        <v>851</v>
      </c>
    </row>
    <row r="175" spans="2:65" s="23" customFormat="1" ht="22.5" customHeight="1">
      <c r="B175" s="146"/>
      <c r="C175" s="147" t="s">
        <v>516</v>
      </c>
      <c r="D175" s="147" t="s">
        <v>149</v>
      </c>
      <c r="E175" s="148" t="s">
        <v>2378</v>
      </c>
      <c r="F175" s="291" t="s">
        <v>2379</v>
      </c>
      <c r="G175" s="291"/>
      <c r="H175" s="291"/>
      <c r="I175" s="291"/>
      <c r="J175" s="149" t="s">
        <v>928</v>
      </c>
      <c r="K175" s="150">
        <v>1</v>
      </c>
      <c r="L175" s="292"/>
      <c r="M175" s="292"/>
      <c r="N175" s="292">
        <f t="shared" si="30"/>
        <v>0</v>
      </c>
      <c r="O175" s="292"/>
      <c r="P175" s="292"/>
      <c r="Q175" s="292"/>
      <c r="R175" s="151"/>
      <c r="T175" s="152"/>
      <c r="U175" s="34" t="s">
        <v>40</v>
      </c>
      <c r="V175" s="153">
        <v>0</v>
      </c>
      <c r="W175" s="153">
        <f t="shared" si="31"/>
        <v>0</v>
      </c>
      <c r="X175" s="153">
        <v>0</v>
      </c>
      <c r="Y175" s="153">
        <f t="shared" si="32"/>
        <v>0</v>
      </c>
      <c r="Z175" s="153">
        <v>0</v>
      </c>
      <c r="AA175" s="154">
        <f t="shared" si="33"/>
        <v>0</v>
      </c>
      <c r="AR175" s="9" t="s">
        <v>147</v>
      </c>
      <c r="AT175" s="9" t="s">
        <v>149</v>
      </c>
      <c r="AU175" s="9" t="s">
        <v>83</v>
      </c>
      <c r="AY175" s="9" t="s">
        <v>148</v>
      </c>
      <c r="BE175" s="155">
        <f t="shared" si="34"/>
        <v>0</v>
      </c>
      <c r="BF175" s="155">
        <f t="shared" si="35"/>
        <v>0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9" t="s">
        <v>83</v>
      </c>
      <c r="BK175" s="155">
        <f t="shared" si="39"/>
        <v>0</v>
      </c>
      <c r="BL175" s="9" t="s">
        <v>147</v>
      </c>
      <c r="BM175" s="9" t="s">
        <v>860</v>
      </c>
    </row>
    <row r="176" spans="2:65" s="23" customFormat="1" ht="22.5" customHeight="1">
      <c r="B176" s="146"/>
      <c r="C176" s="147" t="s">
        <v>521</v>
      </c>
      <c r="D176" s="147" t="s">
        <v>149</v>
      </c>
      <c r="E176" s="148" t="s">
        <v>2380</v>
      </c>
      <c r="F176" s="291" t="s">
        <v>2354</v>
      </c>
      <c r="G176" s="291"/>
      <c r="H176" s="291"/>
      <c r="I176" s="291"/>
      <c r="J176" s="149" t="s">
        <v>928</v>
      </c>
      <c r="K176" s="150">
        <v>3</v>
      </c>
      <c r="L176" s="292"/>
      <c r="M176" s="292"/>
      <c r="N176" s="292">
        <f t="shared" si="30"/>
        <v>0</v>
      </c>
      <c r="O176" s="292"/>
      <c r="P176" s="292"/>
      <c r="Q176" s="292"/>
      <c r="R176" s="151"/>
      <c r="T176" s="152"/>
      <c r="U176" s="34" t="s">
        <v>40</v>
      </c>
      <c r="V176" s="153">
        <v>0</v>
      </c>
      <c r="W176" s="153">
        <f t="shared" si="31"/>
        <v>0</v>
      </c>
      <c r="X176" s="153">
        <v>0</v>
      </c>
      <c r="Y176" s="153">
        <f t="shared" si="32"/>
        <v>0</v>
      </c>
      <c r="Z176" s="153">
        <v>0</v>
      </c>
      <c r="AA176" s="154">
        <f t="shared" si="33"/>
        <v>0</v>
      </c>
      <c r="AR176" s="9" t="s">
        <v>147</v>
      </c>
      <c r="AT176" s="9" t="s">
        <v>149</v>
      </c>
      <c r="AU176" s="9" t="s">
        <v>83</v>
      </c>
      <c r="AY176" s="9" t="s">
        <v>148</v>
      </c>
      <c r="BE176" s="155">
        <f t="shared" si="34"/>
        <v>0</v>
      </c>
      <c r="BF176" s="155">
        <f t="shared" si="35"/>
        <v>0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9" t="s">
        <v>83</v>
      </c>
      <c r="BK176" s="155">
        <f t="shared" si="39"/>
        <v>0</v>
      </c>
      <c r="BL176" s="9" t="s">
        <v>147</v>
      </c>
      <c r="BM176" s="9" t="s">
        <v>869</v>
      </c>
    </row>
    <row r="177" spans="2:65" s="23" customFormat="1" ht="31.5" customHeight="1">
      <c r="B177" s="146"/>
      <c r="C177" s="147" t="s">
        <v>527</v>
      </c>
      <c r="D177" s="147" t="s">
        <v>149</v>
      </c>
      <c r="E177" s="148" t="s">
        <v>2381</v>
      </c>
      <c r="F177" s="291" t="s">
        <v>2382</v>
      </c>
      <c r="G177" s="291"/>
      <c r="H177" s="291"/>
      <c r="I177" s="291"/>
      <c r="J177" s="149" t="s">
        <v>2371</v>
      </c>
      <c r="K177" s="150">
        <v>1</v>
      </c>
      <c r="L177" s="292"/>
      <c r="M177" s="292"/>
      <c r="N177" s="292">
        <f t="shared" si="30"/>
        <v>0</v>
      </c>
      <c r="O177" s="292"/>
      <c r="P177" s="292"/>
      <c r="Q177" s="292"/>
      <c r="R177" s="151"/>
      <c r="T177" s="152"/>
      <c r="U177" s="34" t="s">
        <v>40</v>
      </c>
      <c r="V177" s="153">
        <v>0</v>
      </c>
      <c r="W177" s="153">
        <f t="shared" si="31"/>
        <v>0</v>
      </c>
      <c r="X177" s="153">
        <v>0</v>
      </c>
      <c r="Y177" s="153">
        <f t="shared" si="32"/>
        <v>0</v>
      </c>
      <c r="Z177" s="153">
        <v>0</v>
      </c>
      <c r="AA177" s="154">
        <f t="shared" si="33"/>
        <v>0</v>
      </c>
      <c r="AR177" s="9" t="s">
        <v>147</v>
      </c>
      <c r="AT177" s="9" t="s">
        <v>149</v>
      </c>
      <c r="AU177" s="9" t="s">
        <v>83</v>
      </c>
      <c r="AY177" s="9" t="s">
        <v>148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9" t="s">
        <v>83</v>
      </c>
      <c r="BK177" s="155">
        <f t="shared" si="39"/>
        <v>0</v>
      </c>
      <c r="BL177" s="9" t="s">
        <v>147</v>
      </c>
      <c r="BM177" s="9" t="s">
        <v>879</v>
      </c>
    </row>
    <row r="178" spans="2:65" s="23" customFormat="1" ht="31.5" customHeight="1">
      <c r="B178" s="146"/>
      <c r="C178" s="147" t="s">
        <v>531</v>
      </c>
      <c r="D178" s="147" t="s">
        <v>149</v>
      </c>
      <c r="E178" s="148" t="s">
        <v>2383</v>
      </c>
      <c r="F178" s="291" t="s">
        <v>2384</v>
      </c>
      <c r="G178" s="291"/>
      <c r="H178" s="291"/>
      <c r="I178" s="291"/>
      <c r="J178" s="149" t="s">
        <v>928</v>
      </c>
      <c r="K178" s="150">
        <v>1</v>
      </c>
      <c r="L178" s="292"/>
      <c r="M178" s="292"/>
      <c r="N178" s="292">
        <f t="shared" si="30"/>
        <v>0</v>
      </c>
      <c r="O178" s="292"/>
      <c r="P178" s="292"/>
      <c r="Q178" s="292"/>
      <c r="R178" s="151"/>
      <c r="T178" s="152"/>
      <c r="U178" s="34" t="s">
        <v>40</v>
      </c>
      <c r="V178" s="153">
        <v>0</v>
      </c>
      <c r="W178" s="153">
        <f t="shared" si="31"/>
        <v>0</v>
      </c>
      <c r="X178" s="153">
        <v>0</v>
      </c>
      <c r="Y178" s="153">
        <f t="shared" si="32"/>
        <v>0</v>
      </c>
      <c r="Z178" s="153">
        <v>0</v>
      </c>
      <c r="AA178" s="154">
        <f t="shared" si="33"/>
        <v>0</v>
      </c>
      <c r="AR178" s="9" t="s">
        <v>147</v>
      </c>
      <c r="AT178" s="9" t="s">
        <v>149</v>
      </c>
      <c r="AU178" s="9" t="s">
        <v>83</v>
      </c>
      <c r="AY178" s="9" t="s">
        <v>148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9" t="s">
        <v>83</v>
      </c>
      <c r="BK178" s="155">
        <f t="shared" si="39"/>
        <v>0</v>
      </c>
      <c r="BL178" s="9" t="s">
        <v>147</v>
      </c>
      <c r="BM178" s="9" t="s">
        <v>889</v>
      </c>
    </row>
    <row r="179" spans="2:63" s="134" customFormat="1" ht="36.75" customHeight="1">
      <c r="B179" s="135"/>
      <c r="C179" s="136"/>
      <c r="D179" s="137" t="s">
        <v>2329</v>
      </c>
      <c r="E179" s="137"/>
      <c r="F179" s="137"/>
      <c r="G179" s="137"/>
      <c r="H179" s="137"/>
      <c r="I179" s="137"/>
      <c r="J179" s="137"/>
      <c r="K179" s="137"/>
      <c r="L179" s="137"/>
      <c r="M179" s="137"/>
      <c r="N179" s="304">
        <f>BK179</f>
        <v>0</v>
      </c>
      <c r="O179" s="304"/>
      <c r="P179" s="304"/>
      <c r="Q179" s="304"/>
      <c r="R179" s="138"/>
      <c r="T179" s="139"/>
      <c r="U179" s="136"/>
      <c r="V179" s="136"/>
      <c r="W179" s="140">
        <f>SUM(W180:W188)</f>
        <v>0</v>
      </c>
      <c r="X179" s="136"/>
      <c r="Y179" s="140">
        <f>SUM(Y180:Y188)</f>
        <v>0</v>
      </c>
      <c r="Z179" s="136"/>
      <c r="AA179" s="141">
        <f>SUM(AA180:AA188)</f>
        <v>0</v>
      </c>
      <c r="AR179" s="142" t="s">
        <v>83</v>
      </c>
      <c r="AT179" s="143" t="s">
        <v>74</v>
      </c>
      <c r="AU179" s="143" t="s">
        <v>75</v>
      </c>
      <c r="AY179" s="142" t="s">
        <v>148</v>
      </c>
      <c r="BK179" s="144">
        <f>SUM(BK180:BK188)</f>
        <v>0</v>
      </c>
    </row>
    <row r="180" spans="2:65" s="23" customFormat="1" ht="22.5" customHeight="1">
      <c r="B180" s="146"/>
      <c r="C180" s="147" t="s">
        <v>535</v>
      </c>
      <c r="D180" s="147" t="s">
        <v>149</v>
      </c>
      <c r="E180" s="148" t="s">
        <v>2389</v>
      </c>
      <c r="F180" s="291" t="s">
        <v>2390</v>
      </c>
      <c r="G180" s="291"/>
      <c r="H180" s="291"/>
      <c r="I180" s="291"/>
      <c r="J180" s="149" t="s">
        <v>451</v>
      </c>
      <c r="K180" s="150">
        <v>70</v>
      </c>
      <c r="L180" s="292"/>
      <c r="M180" s="292"/>
      <c r="N180" s="292">
        <f aca="true" t="shared" si="40" ref="N180:N188">ROUND(L180*K180,2)</f>
        <v>0</v>
      </c>
      <c r="O180" s="292"/>
      <c r="P180" s="292"/>
      <c r="Q180" s="292"/>
      <c r="R180" s="151"/>
      <c r="T180" s="152"/>
      <c r="U180" s="34" t="s">
        <v>40</v>
      </c>
      <c r="V180" s="153">
        <v>0</v>
      </c>
      <c r="W180" s="153">
        <f aca="true" t="shared" si="41" ref="W180:W188">V180*K180</f>
        <v>0</v>
      </c>
      <c r="X180" s="153">
        <v>0</v>
      </c>
      <c r="Y180" s="153">
        <f aca="true" t="shared" si="42" ref="Y180:Y188">X180*K180</f>
        <v>0</v>
      </c>
      <c r="Z180" s="153">
        <v>0</v>
      </c>
      <c r="AA180" s="154">
        <f aca="true" t="shared" si="43" ref="AA180:AA188">Z180*K180</f>
        <v>0</v>
      </c>
      <c r="AR180" s="9" t="s">
        <v>147</v>
      </c>
      <c r="AT180" s="9" t="s">
        <v>149</v>
      </c>
      <c r="AU180" s="9" t="s">
        <v>83</v>
      </c>
      <c r="AY180" s="9" t="s">
        <v>148</v>
      </c>
      <c r="BE180" s="155">
        <f aca="true" t="shared" si="44" ref="BE180:BE188">IF(U180="základní",N180,0)</f>
        <v>0</v>
      </c>
      <c r="BF180" s="155">
        <f aca="true" t="shared" si="45" ref="BF180:BF188">IF(U180="snížená",N180,0)</f>
        <v>0</v>
      </c>
      <c r="BG180" s="155">
        <f aca="true" t="shared" si="46" ref="BG180:BG188">IF(U180="zákl. přenesená",N180,0)</f>
        <v>0</v>
      </c>
      <c r="BH180" s="155">
        <f aca="true" t="shared" si="47" ref="BH180:BH188">IF(U180="sníž. přenesená",N180,0)</f>
        <v>0</v>
      </c>
      <c r="BI180" s="155">
        <f aca="true" t="shared" si="48" ref="BI180:BI188">IF(U180="nulová",N180,0)</f>
        <v>0</v>
      </c>
      <c r="BJ180" s="9" t="s">
        <v>83</v>
      </c>
      <c r="BK180" s="155">
        <f aca="true" t="shared" si="49" ref="BK180:BK188">ROUND(L180*K180,2)</f>
        <v>0</v>
      </c>
      <c r="BL180" s="9" t="s">
        <v>147</v>
      </c>
      <c r="BM180" s="9" t="s">
        <v>900</v>
      </c>
    </row>
    <row r="181" spans="2:65" s="23" customFormat="1" ht="22.5" customHeight="1">
      <c r="B181" s="146"/>
      <c r="C181" s="147" t="s">
        <v>541</v>
      </c>
      <c r="D181" s="147" t="s">
        <v>149</v>
      </c>
      <c r="E181" s="148" t="s">
        <v>2391</v>
      </c>
      <c r="F181" s="291" t="s">
        <v>2392</v>
      </c>
      <c r="G181" s="291"/>
      <c r="H181" s="291"/>
      <c r="I181" s="291"/>
      <c r="J181" s="149" t="s">
        <v>928</v>
      </c>
      <c r="K181" s="150">
        <v>160</v>
      </c>
      <c r="L181" s="292"/>
      <c r="M181" s="292"/>
      <c r="N181" s="292">
        <f t="shared" si="40"/>
        <v>0</v>
      </c>
      <c r="O181" s="292"/>
      <c r="P181" s="292"/>
      <c r="Q181" s="292"/>
      <c r="R181" s="151"/>
      <c r="T181" s="152"/>
      <c r="U181" s="34" t="s">
        <v>40</v>
      </c>
      <c r="V181" s="153">
        <v>0</v>
      </c>
      <c r="W181" s="153">
        <f t="shared" si="41"/>
        <v>0</v>
      </c>
      <c r="X181" s="153">
        <v>0</v>
      </c>
      <c r="Y181" s="153">
        <f t="shared" si="42"/>
        <v>0</v>
      </c>
      <c r="Z181" s="153">
        <v>0</v>
      </c>
      <c r="AA181" s="154">
        <f t="shared" si="43"/>
        <v>0</v>
      </c>
      <c r="AR181" s="9" t="s">
        <v>147</v>
      </c>
      <c r="AT181" s="9" t="s">
        <v>149</v>
      </c>
      <c r="AU181" s="9" t="s">
        <v>83</v>
      </c>
      <c r="AY181" s="9" t="s">
        <v>148</v>
      </c>
      <c r="BE181" s="155">
        <f t="shared" si="44"/>
        <v>0</v>
      </c>
      <c r="BF181" s="155">
        <f t="shared" si="45"/>
        <v>0</v>
      </c>
      <c r="BG181" s="155">
        <f t="shared" si="46"/>
        <v>0</v>
      </c>
      <c r="BH181" s="155">
        <f t="shared" si="47"/>
        <v>0</v>
      </c>
      <c r="BI181" s="155">
        <f t="shared" si="48"/>
        <v>0</v>
      </c>
      <c r="BJ181" s="9" t="s">
        <v>83</v>
      </c>
      <c r="BK181" s="155">
        <f t="shared" si="49"/>
        <v>0</v>
      </c>
      <c r="BL181" s="9" t="s">
        <v>147</v>
      </c>
      <c r="BM181" s="9" t="s">
        <v>911</v>
      </c>
    </row>
    <row r="182" spans="2:65" s="23" customFormat="1" ht="22.5" customHeight="1">
      <c r="B182" s="146"/>
      <c r="C182" s="147" t="s">
        <v>597</v>
      </c>
      <c r="D182" s="147" t="s">
        <v>149</v>
      </c>
      <c r="E182" s="148" t="s">
        <v>2393</v>
      </c>
      <c r="F182" s="291" t="s">
        <v>2394</v>
      </c>
      <c r="G182" s="291"/>
      <c r="H182" s="291"/>
      <c r="I182" s="291"/>
      <c r="J182" s="149" t="s">
        <v>928</v>
      </c>
      <c r="K182" s="150">
        <v>20</v>
      </c>
      <c r="L182" s="292"/>
      <c r="M182" s="292"/>
      <c r="N182" s="292">
        <f t="shared" si="40"/>
        <v>0</v>
      </c>
      <c r="O182" s="292"/>
      <c r="P182" s="292"/>
      <c r="Q182" s="292"/>
      <c r="R182" s="151"/>
      <c r="T182" s="152"/>
      <c r="U182" s="34" t="s">
        <v>40</v>
      </c>
      <c r="V182" s="153">
        <v>0</v>
      </c>
      <c r="W182" s="153">
        <f t="shared" si="41"/>
        <v>0</v>
      </c>
      <c r="X182" s="153">
        <v>0</v>
      </c>
      <c r="Y182" s="153">
        <f t="shared" si="42"/>
        <v>0</v>
      </c>
      <c r="Z182" s="153">
        <v>0</v>
      </c>
      <c r="AA182" s="154">
        <f t="shared" si="43"/>
        <v>0</v>
      </c>
      <c r="AR182" s="9" t="s">
        <v>147</v>
      </c>
      <c r="AT182" s="9" t="s">
        <v>149</v>
      </c>
      <c r="AU182" s="9" t="s">
        <v>83</v>
      </c>
      <c r="AY182" s="9" t="s">
        <v>148</v>
      </c>
      <c r="BE182" s="155">
        <f t="shared" si="44"/>
        <v>0</v>
      </c>
      <c r="BF182" s="155">
        <f t="shared" si="45"/>
        <v>0</v>
      </c>
      <c r="BG182" s="155">
        <f t="shared" si="46"/>
        <v>0</v>
      </c>
      <c r="BH182" s="155">
        <f t="shared" si="47"/>
        <v>0</v>
      </c>
      <c r="BI182" s="155">
        <f t="shared" si="48"/>
        <v>0</v>
      </c>
      <c r="BJ182" s="9" t="s">
        <v>83</v>
      </c>
      <c r="BK182" s="155">
        <f t="shared" si="49"/>
        <v>0</v>
      </c>
      <c r="BL182" s="9" t="s">
        <v>147</v>
      </c>
      <c r="BM182" s="9" t="s">
        <v>921</v>
      </c>
    </row>
    <row r="183" spans="2:65" s="23" customFormat="1" ht="22.5" customHeight="1">
      <c r="B183" s="146"/>
      <c r="C183" s="147" t="s">
        <v>623</v>
      </c>
      <c r="D183" s="147" t="s">
        <v>149</v>
      </c>
      <c r="E183" s="148" t="s">
        <v>2395</v>
      </c>
      <c r="F183" s="291" t="s">
        <v>2396</v>
      </c>
      <c r="G183" s="291"/>
      <c r="H183" s="291"/>
      <c r="I183" s="291"/>
      <c r="J183" s="149" t="s">
        <v>928</v>
      </c>
      <c r="K183" s="150">
        <v>70</v>
      </c>
      <c r="L183" s="292"/>
      <c r="M183" s="292"/>
      <c r="N183" s="292">
        <f t="shared" si="40"/>
        <v>0</v>
      </c>
      <c r="O183" s="292"/>
      <c r="P183" s="292"/>
      <c r="Q183" s="292"/>
      <c r="R183" s="151"/>
      <c r="T183" s="152"/>
      <c r="U183" s="34" t="s">
        <v>40</v>
      </c>
      <c r="V183" s="153">
        <v>0</v>
      </c>
      <c r="W183" s="153">
        <f t="shared" si="41"/>
        <v>0</v>
      </c>
      <c r="X183" s="153">
        <v>0</v>
      </c>
      <c r="Y183" s="153">
        <f t="shared" si="42"/>
        <v>0</v>
      </c>
      <c r="Z183" s="153">
        <v>0</v>
      </c>
      <c r="AA183" s="154">
        <f t="shared" si="43"/>
        <v>0</v>
      </c>
      <c r="AR183" s="9" t="s">
        <v>147</v>
      </c>
      <c r="AT183" s="9" t="s">
        <v>149</v>
      </c>
      <c r="AU183" s="9" t="s">
        <v>83</v>
      </c>
      <c r="AY183" s="9" t="s">
        <v>148</v>
      </c>
      <c r="BE183" s="155">
        <f t="shared" si="44"/>
        <v>0</v>
      </c>
      <c r="BF183" s="155">
        <f t="shared" si="45"/>
        <v>0</v>
      </c>
      <c r="BG183" s="155">
        <f t="shared" si="46"/>
        <v>0</v>
      </c>
      <c r="BH183" s="155">
        <f t="shared" si="47"/>
        <v>0</v>
      </c>
      <c r="BI183" s="155">
        <f t="shared" si="48"/>
        <v>0</v>
      </c>
      <c r="BJ183" s="9" t="s">
        <v>83</v>
      </c>
      <c r="BK183" s="155">
        <f t="shared" si="49"/>
        <v>0</v>
      </c>
      <c r="BL183" s="9" t="s">
        <v>147</v>
      </c>
      <c r="BM183" s="9" t="s">
        <v>932</v>
      </c>
    </row>
    <row r="184" spans="2:65" s="23" customFormat="1" ht="22.5" customHeight="1">
      <c r="B184" s="146"/>
      <c r="C184" s="147" t="s">
        <v>630</v>
      </c>
      <c r="D184" s="147" t="s">
        <v>149</v>
      </c>
      <c r="E184" s="148" t="s">
        <v>2397</v>
      </c>
      <c r="F184" s="291" t="s">
        <v>2398</v>
      </c>
      <c r="G184" s="291"/>
      <c r="H184" s="291"/>
      <c r="I184" s="291"/>
      <c r="J184" s="149" t="s">
        <v>928</v>
      </c>
      <c r="K184" s="150">
        <v>6</v>
      </c>
      <c r="L184" s="292"/>
      <c r="M184" s="292"/>
      <c r="N184" s="292">
        <f t="shared" si="40"/>
        <v>0</v>
      </c>
      <c r="O184" s="292"/>
      <c r="P184" s="292"/>
      <c r="Q184" s="292"/>
      <c r="R184" s="151"/>
      <c r="T184" s="152"/>
      <c r="U184" s="34" t="s">
        <v>40</v>
      </c>
      <c r="V184" s="153">
        <v>0</v>
      </c>
      <c r="W184" s="153">
        <f t="shared" si="41"/>
        <v>0</v>
      </c>
      <c r="X184" s="153">
        <v>0</v>
      </c>
      <c r="Y184" s="153">
        <f t="shared" si="42"/>
        <v>0</v>
      </c>
      <c r="Z184" s="153">
        <v>0</v>
      </c>
      <c r="AA184" s="154">
        <f t="shared" si="43"/>
        <v>0</v>
      </c>
      <c r="AR184" s="9" t="s">
        <v>147</v>
      </c>
      <c r="AT184" s="9" t="s">
        <v>149</v>
      </c>
      <c r="AU184" s="9" t="s">
        <v>83</v>
      </c>
      <c r="AY184" s="9" t="s">
        <v>148</v>
      </c>
      <c r="BE184" s="155">
        <f t="shared" si="44"/>
        <v>0</v>
      </c>
      <c r="BF184" s="155">
        <f t="shared" si="45"/>
        <v>0</v>
      </c>
      <c r="BG184" s="155">
        <f t="shared" si="46"/>
        <v>0</v>
      </c>
      <c r="BH184" s="155">
        <f t="shared" si="47"/>
        <v>0</v>
      </c>
      <c r="BI184" s="155">
        <f t="shared" si="48"/>
        <v>0</v>
      </c>
      <c r="BJ184" s="9" t="s">
        <v>83</v>
      </c>
      <c r="BK184" s="155">
        <f t="shared" si="49"/>
        <v>0</v>
      </c>
      <c r="BL184" s="9" t="s">
        <v>147</v>
      </c>
      <c r="BM184" s="9" t="s">
        <v>943</v>
      </c>
    </row>
    <row r="185" spans="2:65" s="23" customFormat="1" ht="22.5" customHeight="1">
      <c r="B185" s="146"/>
      <c r="C185" s="147" t="s">
        <v>637</v>
      </c>
      <c r="D185" s="147" t="s">
        <v>149</v>
      </c>
      <c r="E185" s="148" t="s">
        <v>2399</v>
      </c>
      <c r="F185" s="291" t="s">
        <v>2400</v>
      </c>
      <c r="G185" s="291"/>
      <c r="H185" s="291"/>
      <c r="I185" s="291"/>
      <c r="J185" s="149" t="s">
        <v>928</v>
      </c>
      <c r="K185" s="150">
        <v>6</v>
      </c>
      <c r="L185" s="292"/>
      <c r="M185" s="292"/>
      <c r="N185" s="292">
        <f t="shared" si="40"/>
        <v>0</v>
      </c>
      <c r="O185" s="292"/>
      <c r="P185" s="292"/>
      <c r="Q185" s="292"/>
      <c r="R185" s="151"/>
      <c r="T185" s="152"/>
      <c r="U185" s="34" t="s">
        <v>40</v>
      </c>
      <c r="V185" s="153">
        <v>0</v>
      </c>
      <c r="W185" s="153">
        <f t="shared" si="41"/>
        <v>0</v>
      </c>
      <c r="X185" s="153">
        <v>0</v>
      </c>
      <c r="Y185" s="153">
        <f t="shared" si="42"/>
        <v>0</v>
      </c>
      <c r="Z185" s="153">
        <v>0</v>
      </c>
      <c r="AA185" s="154">
        <f t="shared" si="43"/>
        <v>0</v>
      </c>
      <c r="AR185" s="9" t="s">
        <v>147</v>
      </c>
      <c r="AT185" s="9" t="s">
        <v>149</v>
      </c>
      <c r="AU185" s="9" t="s">
        <v>83</v>
      </c>
      <c r="AY185" s="9" t="s">
        <v>148</v>
      </c>
      <c r="BE185" s="155">
        <f t="shared" si="44"/>
        <v>0</v>
      </c>
      <c r="BF185" s="155">
        <f t="shared" si="45"/>
        <v>0</v>
      </c>
      <c r="BG185" s="155">
        <f t="shared" si="46"/>
        <v>0</v>
      </c>
      <c r="BH185" s="155">
        <f t="shared" si="47"/>
        <v>0</v>
      </c>
      <c r="BI185" s="155">
        <f t="shared" si="48"/>
        <v>0</v>
      </c>
      <c r="BJ185" s="9" t="s">
        <v>83</v>
      </c>
      <c r="BK185" s="155">
        <f t="shared" si="49"/>
        <v>0</v>
      </c>
      <c r="BL185" s="9" t="s">
        <v>147</v>
      </c>
      <c r="BM185" s="9" t="s">
        <v>952</v>
      </c>
    </row>
    <row r="186" spans="2:65" s="23" customFormat="1" ht="22.5" customHeight="1">
      <c r="B186" s="146"/>
      <c r="C186" s="147" t="s">
        <v>641</v>
      </c>
      <c r="D186" s="147" t="s">
        <v>149</v>
      </c>
      <c r="E186" s="148" t="s">
        <v>2401</v>
      </c>
      <c r="F186" s="291" t="s">
        <v>2402</v>
      </c>
      <c r="G186" s="291"/>
      <c r="H186" s="291"/>
      <c r="I186" s="291"/>
      <c r="J186" s="149" t="s">
        <v>928</v>
      </c>
      <c r="K186" s="150">
        <v>80</v>
      </c>
      <c r="L186" s="292"/>
      <c r="M186" s="292"/>
      <c r="N186" s="292">
        <f t="shared" si="40"/>
        <v>0</v>
      </c>
      <c r="O186" s="292"/>
      <c r="P186" s="292"/>
      <c r="Q186" s="292"/>
      <c r="R186" s="151"/>
      <c r="T186" s="152"/>
      <c r="U186" s="34" t="s">
        <v>40</v>
      </c>
      <c r="V186" s="153">
        <v>0</v>
      </c>
      <c r="W186" s="153">
        <f t="shared" si="41"/>
        <v>0</v>
      </c>
      <c r="X186" s="153">
        <v>0</v>
      </c>
      <c r="Y186" s="153">
        <f t="shared" si="42"/>
        <v>0</v>
      </c>
      <c r="Z186" s="153">
        <v>0</v>
      </c>
      <c r="AA186" s="154">
        <f t="shared" si="43"/>
        <v>0</v>
      </c>
      <c r="AR186" s="9" t="s">
        <v>147</v>
      </c>
      <c r="AT186" s="9" t="s">
        <v>149</v>
      </c>
      <c r="AU186" s="9" t="s">
        <v>83</v>
      </c>
      <c r="AY186" s="9" t="s">
        <v>148</v>
      </c>
      <c r="BE186" s="155">
        <f t="shared" si="44"/>
        <v>0</v>
      </c>
      <c r="BF186" s="155">
        <f t="shared" si="45"/>
        <v>0</v>
      </c>
      <c r="BG186" s="155">
        <f t="shared" si="46"/>
        <v>0</v>
      </c>
      <c r="BH186" s="155">
        <f t="shared" si="47"/>
        <v>0</v>
      </c>
      <c r="BI186" s="155">
        <f t="shared" si="48"/>
        <v>0</v>
      </c>
      <c r="BJ186" s="9" t="s">
        <v>83</v>
      </c>
      <c r="BK186" s="155">
        <f t="shared" si="49"/>
        <v>0</v>
      </c>
      <c r="BL186" s="9" t="s">
        <v>147</v>
      </c>
      <c r="BM186" s="9" t="s">
        <v>960</v>
      </c>
    </row>
    <row r="187" spans="2:65" s="23" customFormat="1" ht="22.5" customHeight="1">
      <c r="B187" s="146"/>
      <c r="C187" s="147" t="s">
        <v>659</v>
      </c>
      <c r="D187" s="147" t="s">
        <v>149</v>
      </c>
      <c r="E187" s="148" t="s">
        <v>2403</v>
      </c>
      <c r="F187" s="291" t="s">
        <v>2404</v>
      </c>
      <c r="G187" s="291"/>
      <c r="H187" s="291"/>
      <c r="I187" s="291"/>
      <c r="J187" s="149" t="s">
        <v>928</v>
      </c>
      <c r="K187" s="150">
        <v>120</v>
      </c>
      <c r="L187" s="292"/>
      <c r="M187" s="292"/>
      <c r="N187" s="292">
        <f t="shared" si="40"/>
        <v>0</v>
      </c>
      <c r="O187" s="292"/>
      <c r="P187" s="292"/>
      <c r="Q187" s="292"/>
      <c r="R187" s="151"/>
      <c r="T187" s="152"/>
      <c r="U187" s="34" t="s">
        <v>40</v>
      </c>
      <c r="V187" s="153">
        <v>0</v>
      </c>
      <c r="W187" s="153">
        <f t="shared" si="41"/>
        <v>0</v>
      </c>
      <c r="X187" s="153">
        <v>0</v>
      </c>
      <c r="Y187" s="153">
        <f t="shared" si="42"/>
        <v>0</v>
      </c>
      <c r="Z187" s="153">
        <v>0</v>
      </c>
      <c r="AA187" s="154">
        <f t="shared" si="43"/>
        <v>0</v>
      </c>
      <c r="AR187" s="9" t="s">
        <v>147</v>
      </c>
      <c r="AT187" s="9" t="s">
        <v>149</v>
      </c>
      <c r="AU187" s="9" t="s">
        <v>83</v>
      </c>
      <c r="AY187" s="9" t="s">
        <v>148</v>
      </c>
      <c r="BE187" s="155">
        <f t="shared" si="44"/>
        <v>0</v>
      </c>
      <c r="BF187" s="155">
        <f t="shared" si="45"/>
        <v>0</v>
      </c>
      <c r="BG187" s="155">
        <f t="shared" si="46"/>
        <v>0</v>
      </c>
      <c r="BH187" s="155">
        <f t="shared" si="47"/>
        <v>0</v>
      </c>
      <c r="BI187" s="155">
        <f t="shared" si="48"/>
        <v>0</v>
      </c>
      <c r="BJ187" s="9" t="s">
        <v>83</v>
      </c>
      <c r="BK187" s="155">
        <f t="shared" si="49"/>
        <v>0</v>
      </c>
      <c r="BL187" s="9" t="s">
        <v>147</v>
      </c>
      <c r="BM187" s="9" t="s">
        <v>969</v>
      </c>
    </row>
    <row r="188" spans="2:65" s="23" customFormat="1" ht="22.5" customHeight="1">
      <c r="B188" s="146"/>
      <c r="C188" s="147" t="s">
        <v>664</v>
      </c>
      <c r="D188" s="147" t="s">
        <v>149</v>
      </c>
      <c r="E188" s="148" t="s">
        <v>2405</v>
      </c>
      <c r="F188" s="291" t="s">
        <v>2406</v>
      </c>
      <c r="G188" s="291"/>
      <c r="H188" s="291"/>
      <c r="I188" s="291"/>
      <c r="J188" s="149" t="s">
        <v>928</v>
      </c>
      <c r="K188" s="150">
        <v>140</v>
      </c>
      <c r="L188" s="292"/>
      <c r="M188" s="292"/>
      <c r="N188" s="292">
        <f t="shared" si="40"/>
        <v>0</v>
      </c>
      <c r="O188" s="292"/>
      <c r="P188" s="292"/>
      <c r="Q188" s="292"/>
      <c r="R188" s="151"/>
      <c r="T188" s="152"/>
      <c r="U188" s="34" t="s">
        <v>40</v>
      </c>
      <c r="V188" s="153">
        <v>0</v>
      </c>
      <c r="W188" s="153">
        <f t="shared" si="41"/>
        <v>0</v>
      </c>
      <c r="X188" s="153">
        <v>0</v>
      </c>
      <c r="Y188" s="153">
        <f t="shared" si="42"/>
        <v>0</v>
      </c>
      <c r="Z188" s="153">
        <v>0</v>
      </c>
      <c r="AA188" s="154">
        <f t="shared" si="43"/>
        <v>0</v>
      </c>
      <c r="AR188" s="9" t="s">
        <v>147</v>
      </c>
      <c r="AT188" s="9" t="s">
        <v>149</v>
      </c>
      <c r="AU188" s="9" t="s">
        <v>83</v>
      </c>
      <c r="AY188" s="9" t="s">
        <v>148</v>
      </c>
      <c r="BE188" s="155">
        <f t="shared" si="44"/>
        <v>0</v>
      </c>
      <c r="BF188" s="155">
        <f t="shared" si="45"/>
        <v>0</v>
      </c>
      <c r="BG188" s="155">
        <f t="shared" si="46"/>
        <v>0</v>
      </c>
      <c r="BH188" s="155">
        <f t="shared" si="47"/>
        <v>0</v>
      </c>
      <c r="BI188" s="155">
        <f t="shared" si="48"/>
        <v>0</v>
      </c>
      <c r="BJ188" s="9" t="s">
        <v>83</v>
      </c>
      <c r="BK188" s="155">
        <f t="shared" si="49"/>
        <v>0</v>
      </c>
      <c r="BL188" s="9" t="s">
        <v>147</v>
      </c>
      <c r="BM188" s="9" t="s">
        <v>977</v>
      </c>
    </row>
    <row r="189" spans="2:63" s="134" customFormat="1" ht="36.75" customHeight="1">
      <c r="B189" s="135"/>
      <c r="C189" s="136"/>
      <c r="D189" s="137" t="s">
        <v>2330</v>
      </c>
      <c r="E189" s="137"/>
      <c r="F189" s="137"/>
      <c r="G189" s="137"/>
      <c r="H189" s="137"/>
      <c r="I189" s="137"/>
      <c r="J189" s="137"/>
      <c r="K189" s="137"/>
      <c r="L189" s="137"/>
      <c r="M189" s="137"/>
      <c r="N189" s="304">
        <f>BK189</f>
        <v>0</v>
      </c>
      <c r="O189" s="304"/>
      <c r="P189" s="304"/>
      <c r="Q189" s="304"/>
      <c r="R189" s="138"/>
      <c r="T189" s="139"/>
      <c r="U189" s="136"/>
      <c r="V189" s="136"/>
      <c r="W189" s="140">
        <f>SUM(W190:W208)</f>
        <v>0</v>
      </c>
      <c r="X189" s="136"/>
      <c r="Y189" s="140">
        <f>SUM(Y190:Y208)</f>
        <v>0</v>
      </c>
      <c r="Z189" s="136"/>
      <c r="AA189" s="141">
        <f>SUM(AA190:AA208)</f>
        <v>0</v>
      </c>
      <c r="AR189" s="142" t="s">
        <v>83</v>
      </c>
      <c r="AT189" s="143" t="s">
        <v>74</v>
      </c>
      <c r="AU189" s="143" t="s">
        <v>75</v>
      </c>
      <c r="AY189" s="142" t="s">
        <v>148</v>
      </c>
      <c r="BK189" s="144">
        <f>SUM(BK190:BK208)</f>
        <v>0</v>
      </c>
    </row>
    <row r="190" spans="2:65" s="23" customFormat="1" ht="22.5" customHeight="1">
      <c r="B190" s="146"/>
      <c r="C190" s="147" t="s">
        <v>681</v>
      </c>
      <c r="D190" s="147" t="s">
        <v>149</v>
      </c>
      <c r="E190" s="148" t="s">
        <v>2407</v>
      </c>
      <c r="F190" s="291" t="s">
        <v>2408</v>
      </c>
      <c r="G190" s="291"/>
      <c r="H190" s="291"/>
      <c r="I190" s="291"/>
      <c r="J190" s="149" t="s">
        <v>451</v>
      </c>
      <c r="K190" s="150">
        <v>140</v>
      </c>
      <c r="L190" s="292"/>
      <c r="M190" s="292"/>
      <c r="N190" s="292">
        <f aca="true" t="shared" si="50" ref="N190:N208">ROUND(L190*K190,2)</f>
        <v>0</v>
      </c>
      <c r="O190" s="292"/>
      <c r="P190" s="292"/>
      <c r="Q190" s="292"/>
      <c r="R190" s="151"/>
      <c r="T190" s="152"/>
      <c r="U190" s="34" t="s">
        <v>40</v>
      </c>
      <c r="V190" s="153">
        <v>0</v>
      </c>
      <c r="W190" s="153">
        <f aca="true" t="shared" si="51" ref="W190:W208">V190*K190</f>
        <v>0</v>
      </c>
      <c r="X190" s="153">
        <v>0</v>
      </c>
      <c r="Y190" s="153">
        <f aca="true" t="shared" si="52" ref="Y190:Y208">X190*K190</f>
        <v>0</v>
      </c>
      <c r="Z190" s="153">
        <v>0</v>
      </c>
      <c r="AA190" s="154">
        <f aca="true" t="shared" si="53" ref="AA190:AA208">Z190*K190</f>
        <v>0</v>
      </c>
      <c r="AR190" s="9" t="s">
        <v>147</v>
      </c>
      <c r="AT190" s="9" t="s">
        <v>149</v>
      </c>
      <c r="AU190" s="9" t="s">
        <v>83</v>
      </c>
      <c r="AY190" s="9" t="s">
        <v>148</v>
      </c>
      <c r="BE190" s="155">
        <f aca="true" t="shared" si="54" ref="BE190:BE208">IF(U190="základní",N190,0)</f>
        <v>0</v>
      </c>
      <c r="BF190" s="155">
        <f aca="true" t="shared" si="55" ref="BF190:BF208">IF(U190="snížená",N190,0)</f>
        <v>0</v>
      </c>
      <c r="BG190" s="155">
        <f aca="true" t="shared" si="56" ref="BG190:BG208">IF(U190="zákl. přenesená",N190,0)</f>
        <v>0</v>
      </c>
      <c r="BH190" s="155">
        <f aca="true" t="shared" si="57" ref="BH190:BH208">IF(U190="sníž. přenesená",N190,0)</f>
        <v>0</v>
      </c>
      <c r="BI190" s="155">
        <f aca="true" t="shared" si="58" ref="BI190:BI208">IF(U190="nulová",N190,0)</f>
        <v>0</v>
      </c>
      <c r="BJ190" s="9" t="s">
        <v>83</v>
      </c>
      <c r="BK190" s="155">
        <f aca="true" t="shared" si="59" ref="BK190:BK208">ROUND(L190*K190,2)</f>
        <v>0</v>
      </c>
      <c r="BL190" s="9" t="s">
        <v>147</v>
      </c>
      <c r="BM190" s="9" t="s">
        <v>992</v>
      </c>
    </row>
    <row r="191" spans="2:65" s="23" customFormat="1" ht="22.5" customHeight="1">
      <c r="B191" s="146"/>
      <c r="C191" s="147" t="s">
        <v>687</v>
      </c>
      <c r="D191" s="147" t="s">
        <v>149</v>
      </c>
      <c r="E191" s="148" t="s">
        <v>2409</v>
      </c>
      <c r="F191" s="291" t="s">
        <v>2410</v>
      </c>
      <c r="G191" s="291"/>
      <c r="H191" s="291"/>
      <c r="I191" s="291"/>
      <c r="J191" s="149" t="s">
        <v>451</v>
      </c>
      <c r="K191" s="150">
        <v>240</v>
      </c>
      <c r="L191" s="292"/>
      <c r="M191" s="292"/>
      <c r="N191" s="292">
        <f t="shared" si="50"/>
        <v>0</v>
      </c>
      <c r="O191" s="292"/>
      <c r="P191" s="292"/>
      <c r="Q191" s="292"/>
      <c r="R191" s="151"/>
      <c r="T191" s="152"/>
      <c r="U191" s="34" t="s">
        <v>40</v>
      </c>
      <c r="V191" s="153">
        <v>0</v>
      </c>
      <c r="W191" s="153">
        <f t="shared" si="51"/>
        <v>0</v>
      </c>
      <c r="X191" s="153">
        <v>0</v>
      </c>
      <c r="Y191" s="153">
        <f t="shared" si="52"/>
        <v>0</v>
      </c>
      <c r="Z191" s="153">
        <v>0</v>
      </c>
      <c r="AA191" s="154">
        <f t="shared" si="53"/>
        <v>0</v>
      </c>
      <c r="AR191" s="9" t="s">
        <v>147</v>
      </c>
      <c r="AT191" s="9" t="s">
        <v>149</v>
      </c>
      <c r="AU191" s="9" t="s">
        <v>83</v>
      </c>
      <c r="AY191" s="9" t="s">
        <v>148</v>
      </c>
      <c r="BE191" s="155">
        <f t="shared" si="54"/>
        <v>0</v>
      </c>
      <c r="BF191" s="155">
        <f t="shared" si="55"/>
        <v>0</v>
      </c>
      <c r="BG191" s="155">
        <f t="shared" si="56"/>
        <v>0</v>
      </c>
      <c r="BH191" s="155">
        <f t="shared" si="57"/>
        <v>0</v>
      </c>
      <c r="BI191" s="155">
        <f t="shared" si="58"/>
        <v>0</v>
      </c>
      <c r="BJ191" s="9" t="s">
        <v>83</v>
      </c>
      <c r="BK191" s="155">
        <f t="shared" si="59"/>
        <v>0</v>
      </c>
      <c r="BL191" s="9" t="s">
        <v>147</v>
      </c>
      <c r="BM191" s="9" t="s">
        <v>1003</v>
      </c>
    </row>
    <row r="192" spans="2:65" s="23" customFormat="1" ht="22.5" customHeight="1">
      <c r="B192" s="146"/>
      <c r="C192" s="147" t="s">
        <v>692</v>
      </c>
      <c r="D192" s="147" t="s">
        <v>149</v>
      </c>
      <c r="E192" s="148" t="s">
        <v>2411</v>
      </c>
      <c r="F192" s="291" t="s">
        <v>2412</v>
      </c>
      <c r="G192" s="291"/>
      <c r="H192" s="291"/>
      <c r="I192" s="291"/>
      <c r="J192" s="149" t="s">
        <v>451</v>
      </c>
      <c r="K192" s="150">
        <v>470</v>
      </c>
      <c r="L192" s="292"/>
      <c r="M192" s="292"/>
      <c r="N192" s="292">
        <f t="shared" si="50"/>
        <v>0</v>
      </c>
      <c r="O192" s="292"/>
      <c r="P192" s="292"/>
      <c r="Q192" s="292"/>
      <c r="R192" s="151"/>
      <c r="T192" s="152"/>
      <c r="U192" s="34" t="s">
        <v>40</v>
      </c>
      <c r="V192" s="153">
        <v>0</v>
      </c>
      <c r="W192" s="153">
        <f t="shared" si="51"/>
        <v>0</v>
      </c>
      <c r="X192" s="153">
        <v>0</v>
      </c>
      <c r="Y192" s="153">
        <f t="shared" si="52"/>
        <v>0</v>
      </c>
      <c r="Z192" s="153">
        <v>0</v>
      </c>
      <c r="AA192" s="154">
        <f t="shared" si="53"/>
        <v>0</v>
      </c>
      <c r="AR192" s="9" t="s">
        <v>147</v>
      </c>
      <c r="AT192" s="9" t="s">
        <v>149</v>
      </c>
      <c r="AU192" s="9" t="s">
        <v>83</v>
      </c>
      <c r="AY192" s="9" t="s">
        <v>148</v>
      </c>
      <c r="BE192" s="155">
        <f t="shared" si="54"/>
        <v>0</v>
      </c>
      <c r="BF192" s="155">
        <f t="shared" si="55"/>
        <v>0</v>
      </c>
      <c r="BG192" s="155">
        <f t="shared" si="56"/>
        <v>0</v>
      </c>
      <c r="BH192" s="155">
        <f t="shared" si="57"/>
        <v>0</v>
      </c>
      <c r="BI192" s="155">
        <f t="shared" si="58"/>
        <v>0</v>
      </c>
      <c r="BJ192" s="9" t="s">
        <v>83</v>
      </c>
      <c r="BK192" s="155">
        <f t="shared" si="59"/>
        <v>0</v>
      </c>
      <c r="BL192" s="9" t="s">
        <v>147</v>
      </c>
      <c r="BM192" s="9" t="s">
        <v>1013</v>
      </c>
    </row>
    <row r="193" spans="2:65" s="23" customFormat="1" ht="22.5" customHeight="1">
      <c r="B193" s="146"/>
      <c r="C193" s="147" t="s">
        <v>697</v>
      </c>
      <c r="D193" s="147" t="s">
        <v>149</v>
      </c>
      <c r="E193" s="148" t="s">
        <v>2413</v>
      </c>
      <c r="F193" s="291" t="s">
        <v>2414</v>
      </c>
      <c r="G193" s="291"/>
      <c r="H193" s="291"/>
      <c r="I193" s="291"/>
      <c r="J193" s="149" t="s">
        <v>451</v>
      </c>
      <c r="K193" s="150">
        <v>710</v>
      </c>
      <c r="L193" s="292"/>
      <c r="M193" s="292"/>
      <c r="N193" s="292">
        <f t="shared" si="50"/>
        <v>0</v>
      </c>
      <c r="O193" s="292"/>
      <c r="P193" s="292"/>
      <c r="Q193" s="292"/>
      <c r="R193" s="151"/>
      <c r="T193" s="152"/>
      <c r="U193" s="34" t="s">
        <v>40</v>
      </c>
      <c r="V193" s="153">
        <v>0</v>
      </c>
      <c r="W193" s="153">
        <f t="shared" si="51"/>
        <v>0</v>
      </c>
      <c r="X193" s="153">
        <v>0</v>
      </c>
      <c r="Y193" s="153">
        <f t="shared" si="52"/>
        <v>0</v>
      </c>
      <c r="Z193" s="153">
        <v>0</v>
      </c>
      <c r="AA193" s="154">
        <f t="shared" si="53"/>
        <v>0</v>
      </c>
      <c r="AR193" s="9" t="s">
        <v>147</v>
      </c>
      <c r="AT193" s="9" t="s">
        <v>149</v>
      </c>
      <c r="AU193" s="9" t="s">
        <v>83</v>
      </c>
      <c r="AY193" s="9" t="s">
        <v>148</v>
      </c>
      <c r="BE193" s="155">
        <f t="shared" si="54"/>
        <v>0</v>
      </c>
      <c r="BF193" s="155">
        <f t="shared" si="55"/>
        <v>0</v>
      </c>
      <c r="BG193" s="155">
        <f t="shared" si="56"/>
        <v>0</v>
      </c>
      <c r="BH193" s="155">
        <f t="shared" si="57"/>
        <v>0</v>
      </c>
      <c r="BI193" s="155">
        <f t="shared" si="58"/>
        <v>0</v>
      </c>
      <c r="BJ193" s="9" t="s">
        <v>83</v>
      </c>
      <c r="BK193" s="155">
        <f t="shared" si="59"/>
        <v>0</v>
      </c>
      <c r="BL193" s="9" t="s">
        <v>147</v>
      </c>
      <c r="BM193" s="9" t="s">
        <v>1021</v>
      </c>
    </row>
    <row r="194" spans="2:65" s="23" customFormat="1" ht="22.5" customHeight="1">
      <c r="B194" s="146"/>
      <c r="C194" s="147" t="s">
        <v>721</v>
      </c>
      <c r="D194" s="147" t="s">
        <v>149</v>
      </c>
      <c r="E194" s="148" t="s">
        <v>2415</v>
      </c>
      <c r="F194" s="291" t="s">
        <v>2416</v>
      </c>
      <c r="G194" s="291"/>
      <c r="H194" s="291"/>
      <c r="I194" s="291"/>
      <c r="J194" s="149" t="s">
        <v>451</v>
      </c>
      <c r="K194" s="150">
        <v>190</v>
      </c>
      <c r="L194" s="292"/>
      <c r="M194" s="292"/>
      <c r="N194" s="292">
        <f t="shared" si="50"/>
        <v>0</v>
      </c>
      <c r="O194" s="292"/>
      <c r="P194" s="292"/>
      <c r="Q194" s="292"/>
      <c r="R194" s="151"/>
      <c r="T194" s="152"/>
      <c r="U194" s="34" t="s">
        <v>40</v>
      </c>
      <c r="V194" s="153">
        <v>0</v>
      </c>
      <c r="W194" s="153">
        <f t="shared" si="51"/>
        <v>0</v>
      </c>
      <c r="X194" s="153">
        <v>0</v>
      </c>
      <c r="Y194" s="153">
        <f t="shared" si="52"/>
        <v>0</v>
      </c>
      <c r="Z194" s="153">
        <v>0</v>
      </c>
      <c r="AA194" s="154">
        <f t="shared" si="53"/>
        <v>0</v>
      </c>
      <c r="AR194" s="9" t="s">
        <v>147</v>
      </c>
      <c r="AT194" s="9" t="s">
        <v>149</v>
      </c>
      <c r="AU194" s="9" t="s">
        <v>83</v>
      </c>
      <c r="AY194" s="9" t="s">
        <v>148</v>
      </c>
      <c r="BE194" s="155">
        <f t="shared" si="54"/>
        <v>0</v>
      </c>
      <c r="BF194" s="155">
        <f t="shared" si="55"/>
        <v>0</v>
      </c>
      <c r="BG194" s="155">
        <f t="shared" si="56"/>
        <v>0</v>
      </c>
      <c r="BH194" s="155">
        <f t="shared" si="57"/>
        <v>0</v>
      </c>
      <c r="BI194" s="155">
        <f t="shared" si="58"/>
        <v>0</v>
      </c>
      <c r="BJ194" s="9" t="s">
        <v>83</v>
      </c>
      <c r="BK194" s="155">
        <f t="shared" si="59"/>
        <v>0</v>
      </c>
      <c r="BL194" s="9" t="s">
        <v>147</v>
      </c>
      <c r="BM194" s="9" t="s">
        <v>1033</v>
      </c>
    </row>
    <row r="195" spans="2:65" s="23" customFormat="1" ht="22.5" customHeight="1">
      <c r="B195" s="146"/>
      <c r="C195" s="147" t="s">
        <v>726</v>
      </c>
      <c r="D195" s="147" t="s">
        <v>149</v>
      </c>
      <c r="E195" s="148" t="s">
        <v>2417</v>
      </c>
      <c r="F195" s="291" t="s">
        <v>2418</v>
      </c>
      <c r="G195" s="291"/>
      <c r="H195" s="291"/>
      <c r="I195" s="291"/>
      <c r="J195" s="149" t="s">
        <v>451</v>
      </c>
      <c r="K195" s="150">
        <v>40</v>
      </c>
      <c r="L195" s="292"/>
      <c r="M195" s="292"/>
      <c r="N195" s="292">
        <f t="shared" si="50"/>
        <v>0</v>
      </c>
      <c r="O195" s="292"/>
      <c r="P195" s="292"/>
      <c r="Q195" s="292"/>
      <c r="R195" s="151"/>
      <c r="T195" s="152"/>
      <c r="U195" s="34" t="s">
        <v>40</v>
      </c>
      <c r="V195" s="153">
        <v>0</v>
      </c>
      <c r="W195" s="153">
        <f t="shared" si="51"/>
        <v>0</v>
      </c>
      <c r="X195" s="153">
        <v>0</v>
      </c>
      <c r="Y195" s="153">
        <f t="shared" si="52"/>
        <v>0</v>
      </c>
      <c r="Z195" s="153">
        <v>0</v>
      </c>
      <c r="AA195" s="154">
        <f t="shared" si="53"/>
        <v>0</v>
      </c>
      <c r="AR195" s="9" t="s">
        <v>147</v>
      </c>
      <c r="AT195" s="9" t="s">
        <v>149</v>
      </c>
      <c r="AU195" s="9" t="s">
        <v>83</v>
      </c>
      <c r="AY195" s="9" t="s">
        <v>148</v>
      </c>
      <c r="BE195" s="155">
        <f t="shared" si="54"/>
        <v>0</v>
      </c>
      <c r="BF195" s="155">
        <f t="shared" si="55"/>
        <v>0</v>
      </c>
      <c r="BG195" s="155">
        <f t="shared" si="56"/>
        <v>0</v>
      </c>
      <c r="BH195" s="155">
        <f t="shared" si="57"/>
        <v>0</v>
      </c>
      <c r="BI195" s="155">
        <f t="shared" si="58"/>
        <v>0</v>
      </c>
      <c r="BJ195" s="9" t="s">
        <v>83</v>
      </c>
      <c r="BK195" s="155">
        <f t="shared" si="59"/>
        <v>0</v>
      </c>
      <c r="BL195" s="9" t="s">
        <v>147</v>
      </c>
      <c r="BM195" s="9" t="s">
        <v>1040</v>
      </c>
    </row>
    <row r="196" spans="2:65" s="23" customFormat="1" ht="22.5" customHeight="1">
      <c r="B196" s="146"/>
      <c r="C196" s="147" t="s">
        <v>730</v>
      </c>
      <c r="D196" s="147" t="s">
        <v>149</v>
      </c>
      <c r="E196" s="148" t="s">
        <v>2419</v>
      </c>
      <c r="F196" s="291" t="s">
        <v>2420</v>
      </c>
      <c r="G196" s="291"/>
      <c r="H196" s="291"/>
      <c r="I196" s="291"/>
      <c r="J196" s="149" t="s">
        <v>451</v>
      </c>
      <c r="K196" s="150">
        <v>50</v>
      </c>
      <c r="L196" s="292"/>
      <c r="M196" s="292"/>
      <c r="N196" s="292">
        <f t="shared" si="50"/>
        <v>0</v>
      </c>
      <c r="O196" s="292"/>
      <c r="P196" s="292"/>
      <c r="Q196" s="292"/>
      <c r="R196" s="151"/>
      <c r="T196" s="152"/>
      <c r="U196" s="34" t="s">
        <v>40</v>
      </c>
      <c r="V196" s="153">
        <v>0</v>
      </c>
      <c r="W196" s="153">
        <f t="shared" si="51"/>
        <v>0</v>
      </c>
      <c r="X196" s="153">
        <v>0</v>
      </c>
      <c r="Y196" s="153">
        <f t="shared" si="52"/>
        <v>0</v>
      </c>
      <c r="Z196" s="153">
        <v>0</v>
      </c>
      <c r="AA196" s="154">
        <f t="shared" si="53"/>
        <v>0</v>
      </c>
      <c r="AR196" s="9" t="s">
        <v>147</v>
      </c>
      <c r="AT196" s="9" t="s">
        <v>149</v>
      </c>
      <c r="AU196" s="9" t="s">
        <v>83</v>
      </c>
      <c r="AY196" s="9" t="s">
        <v>148</v>
      </c>
      <c r="BE196" s="155">
        <f t="shared" si="54"/>
        <v>0</v>
      </c>
      <c r="BF196" s="155">
        <f t="shared" si="55"/>
        <v>0</v>
      </c>
      <c r="BG196" s="155">
        <f t="shared" si="56"/>
        <v>0</v>
      </c>
      <c r="BH196" s="155">
        <f t="shared" si="57"/>
        <v>0</v>
      </c>
      <c r="BI196" s="155">
        <f t="shared" si="58"/>
        <v>0</v>
      </c>
      <c r="BJ196" s="9" t="s">
        <v>83</v>
      </c>
      <c r="BK196" s="155">
        <f t="shared" si="59"/>
        <v>0</v>
      </c>
      <c r="BL196" s="9" t="s">
        <v>147</v>
      </c>
      <c r="BM196" s="9" t="s">
        <v>1050</v>
      </c>
    </row>
    <row r="197" spans="2:65" s="23" customFormat="1" ht="22.5" customHeight="1">
      <c r="B197" s="146"/>
      <c r="C197" s="147" t="s">
        <v>734</v>
      </c>
      <c r="D197" s="147" t="s">
        <v>149</v>
      </c>
      <c r="E197" s="148" t="s">
        <v>2421</v>
      </c>
      <c r="F197" s="291" t="s">
        <v>2422</v>
      </c>
      <c r="G197" s="291"/>
      <c r="H197" s="291"/>
      <c r="I197" s="291"/>
      <c r="J197" s="149" t="s">
        <v>451</v>
      </c>
      <c r="K197" s="150">
        <v>170</v>
      </c>
      <c r="L197" s="292"/>
      <c r="M197" s="292"/>
      <c r="N197" s="292">
        <f t="shared" si="50"/>
        <v>0</v>
      </c>
      <c r="O197" s="292"/>
      <c r="P197" s="292"/>
      <c r="Q197" s="292"/>
      <c r="R197" s="151"/>
      <c r="T197" s="152"/>
      <c r="U197" s="34" t="s">
        <v>40</v>
      </c>
      <c r="V197" s="153">
        <v>0</v>
      </c>
      <c r="W197" s="153">
        <f t="shared" si="51"/>
        <v>0</v>
      </c>
      <c r="X197" s="153">
        <v>0</v>
      </c>
      <c r="Y197" s="153">
        <f t="shared" si="52"/>
        <v>0</v>
      </c>
      <c r="Z197" s="153">
        <v>0</v>
      </c>
      <c r="AA197" s="154">
        <f t="shared" si="53"/>
        <v>0</v>
      </c>
      <c r="AR197" s="9" t="s">
        <v>147</v>
      </c>
      <c r="AT197" s="9" t="s">
        <v>149</v>
      </c>
      <c r="AU197" s="9" t="s">
        <v>83</v>
      </c>
      <c r="AY197" s="9" t="s">
        <v>148</v>
      </c>
      <c r="BE197" s="155">
        <f t="shared" si="54"/>
        <v>0</v>
      </c>
      <c r="BF197" s="155">
        <f t="shared" si="55"/>
        <v>0</v>
      </c>
      <c r="BG197" s="155">
        <f t="shared" si="56"/>
        <v>0</v>
      </c>
      <c r="BH197" s="155">
        <f t="shared" si="57"/>
        <v>0</v>
      </c>
      <c r="BI197" s="155">
        <f t="shared" si="58"/>
        <v>0</v>
      </c>
      <c r="BJ197" s="9" t="s">
        <v>83</v>
      </c>
      <c r="BK197" s="155">
        <f t="shared" si="59"/>
        <v>0</v>
      </c>
      <c r="BL197" s="9" t="s">
        <v>147</v>
      </c>
      <c r="BM197" s="9" t="s">
        <v>1058</v>
      </c>
    </row>
    <row r="198" spans="2:65" s="23" customFormat="1" ht="22.5" customHeight="1">
      <c r="B198" s="146"/>
      <c r="C198" s="147" t="s">
        <v>747</v>
      </c>
      <c r="D198" s="147" t="s">
        <v>149</v>
      </c>
      <c r="E198" s="148" t="s">
        <v>2423</v>
      </c>
      <c r="F198" s="291" t="s">
        <v>2424</v>
      </c>
      <c r="G198" s="291"/>
      <c r="H198" s="291"/>
      <c r="I198" s="291"/>
      <c r="J198" s="149" t="s">
        <v>451</v>
      </c>
      <c r="K198" s="150">
        <v>5</v>
      </c>
      <c r="L198" s="292"/>
      <c r="M198" s="292"/>
      <c r="N198" s="292">
        <f t="shared" si="50"/>
        <v>0</v>
      </c>
      <c r="O198" s="292"/>
      <c r="P198" s="292"/>
      <c r="Q198" s="292"/>
      <c r="R198" s="151"/>
      <c r="T198" s="152"/>
      <c r="U198" s="34" t="s">
        <v>40</v>
      </c>
      <c r="V198" s="153">
        <v>0</v>
      </c>
      <c r="W198" s="153">
        <f t="shared" si="51"/>
        <v>0</v>
      </c>
      <c r="X198" s="153">
        <v>0</v>
      </c>
      <c r="Y198" s="153">
        <f t="shared" si="52"/>
        <v>0</v>
      </c>
      <c r="Z198" s="153">
        <v>0</v>
      </c>
      <c r="AA198" s="154">
        <f t="shared" si="53"/>
        <v>0</v>
      </c>
      <c r="AR198" s="9" t="s">
        <v>147</v>
      </c>
      <c r="AT198" s="9" t="s">
        <v>149</v>
      </c>
      <c r="AU198" s="9" t="s">
        <v>83</v>
      </c>
      <c r="AY198" s="9" t="s">
        <v>148</v>
      </c>
      <c r="BE198" s="155">
        <f t="shared" si="54"/>
        <v>0</v>
      </c>
      <c r="BF198" s="155">
        <f t="shared" si="55"/>
        <v>0</v>
      </c>
      <c r="BG198" s="155">
        <f t="shared" si="56"/>
        <v>0</v>
      </c>
      <c r="BH198" s="155">
        <f t="shared" si="57"/>
        <v>0</v>
      </c>
      <c r="BI198" s="155">
        <f t="shared" si="58"/>
        <v>0</v>
      </c>
      <c r="BJ198" s="9" t="s">
        <v>83</v>
      </c>
      <c r="BK198" s="155">
        <f t="shared" si="59"/>
        <v>0</v>
      </c>
      <c r="BL198" s="9" t="s">
        <v>147</v>
      </c>
      <c r="BM198" s="9" t="s">
        <v>1067</v>
      </c>
    </row>
    <row r="199" spans="2:65" s="23" customFormat="1" ht="22.5" customHeight="1">
      <c r="B199" s="146"/>
      <c r="C199" s="147" t="s">
        <v>752</v>
      </c>
      <c r="D199" s="147" t="s">
        <v>149</v>
      </c>
      <c r="E199" s="148" t="s">
        <v>2425</v>
      </c>
      <c r="F199" s="291" t="s">
        <v>2426</v>
      </c>
      <c r="G199" s="291"/>
      <c r="H199" s="291"/>
      <c r="I199" s="291"/>
      <c r="J199" s="149" t="s">
        <v>451</v>
      </c>
      <c r="K199" s="150">
        <v>20</v>
      </c>
      <c r="L199" s="292"/>
      <c r="M199" s="292"/>
      <c r="N199" s="292">
        <f t="shared" si="50"/>
        <v>0</v>
      </c>
      <c r="O199" s="292"/>
      <c r="P199" s="292"/>
      <c r="Q199" s="292"/>
      <c r="R199" s="151"/>
      <c r="T199" s="152"/>
      <c r="U199" s="34" t="s">
        <v>40</v>
      </c>
      <c r="V199" s="153">
        <v>0</v>
      </c>
      <c r="W199" s="153">
        <f t="shared" si="51"/>
        <v>0</v>
      </c>
      <c r="X199" s="153">
        <v>0</v>
      </c>
      <c r="Y199" s="153">
        <f t="shared" si="52"/>
        <v>0</v>
      </c>
      <c r="Z199" s="153">
        <v>0</v>
      </c>
      <c r="AA199" s="154">
        <f t="shared" si="53"/>
        <v>0</v>
      </c>
      <c r="AR199" s="9" t="s">
        <v>147</v>
      </c>
      <c r="AT199" s="9" t="s">
        <v>149</v>
      </c>
      <c r="AU199" s="9" t="s">
        <v>83</v>
      </c>
      <c r="AY199" s="9" t="s">
        <v>148</v>
      </c>
      <c r="BE199" s="155">
        <f t="shared" si="54"/>
        <v>0</v>
      </c>
      <c r="BF199" s="155">
        <f t="shared" si="55"/>
        <v>0</v>
      </c>
      <c r="BG199" s="155">
        <f t="shared" si="56"/>
        <v>0</v>
      </c>
      <c r="BH199" s="155">
        <f t="shared" si="57"/>
        <v>0</v>
      </c>
      <c r="BI199" s="155">
        <f t="shared" si="58"/>
        <v>0</v>
      </c>
      <c r="BJ199" s="9" t="s">
        <v>83</v>
      </c>
      <c r="BK199" s="155">
        <f t="shared" si="59"/>
        <v>0</v>
      </c>
      <c r="BL199" s="9" t="s">
        <v>147</v>
      </c>
      <c r="BM199" s="9" t="s">
        <v>1083</v>
      </c>
    </row>
    <row r="200" spans="2:65" s="23" customFormat="1" ht="22.5" customHeight="1">
      <c r="B200" s="146"/>
      <c r="C200" s="147" t="s">
        <v>764</v>
      </c>
      <c r="D200" s="147" t="s">
        <v>149</v>
      </c>
      <c r="E200" s="148" t="s">
        <v>2427</v>
      </c>
      <c r="F200" s="291" t="s">
        <v>2428</v>
      </c>
      <c r="G200" s="291"/>
      <c r="H200" s="291"/>
      <c r="I200" s="291"/>
      <c r="J200" s="149" t="s">
        <v>451</v>
      </c>
      <c r="K200" s="150">
        <v>160</v>
      </c>
      <c r="L200" s="292"/>
      <c r="M200" s="292"/>
      <c r="N200" s="292">
        <f t="shared" si="50"/>
        <v>0</v>
      </c>
      <c r="O200" s="292"/>
      <c r="P200" s="292"/>
      <c r="Q200" s="292"/>
      <c r="R200" s="151"/>
      <c r="T200" s="152"/>
      <c r="U200" s="34" t="s">
        <v>40</v>
      </c>
      <c r="V200" s="153">
        <v>0</v>
      </c>
      <c r="W200" s="153">
        <f t="shared" si="51"/>
        <v>0</v>
      </c>
      <c r="X200" s="153">
        <v>0</v>
      </c>
      <c r="Y200" s="153">
        <f t="shared" si="52"/>
        <v>0</v>
      </c>
      <c r="Z200" s="153">
        <v>0</v>
      </c>
      <c r="AA200" s="154">
        <f t="shared" si="53"/>
        <v>0</v>
      </c>
      <c r="AR200" s="9" t="s">
        <v>147</v>
      </c>
      <c r="AT200" s="9" t="s">
        <v>149</v>
      </c>
      <c r="AU200" s="9" t="s">
        <v>83</v>
      </c>
      <c r="AY200" s="9" t="s">
        <v>148</v>
      </c>
      <c r="BE200" s="155">
        <f t="shared" si="54"/>
        <v>0</v>
      </c>
      <c r="BF200" s="155">
        <f t="shared" si="55"/>
        <v>0</v>
      </c>
      <c r="BG200" s="155">
        <f t="shared" si="56"/>
        <v>0</v>
      </c>
      <c r="BH200" s="155">
        <f t="shared" si="57"/>
        <v>0</v>
      </c>
      <c r="BI200" s="155">
        <f t="shared" si="58"/>
        <v>0</v>
      </c>
      <c r="BJ200" s="9" t="s">
        <v>83</v>
      </c>
      <c r="BK200" s="155">
        <f t="shared" si="59"/>
        <v>0</v>
      </c>
      <c r="BL200" s="9" t="s">
        <v>147</v>
      </c>
      <c r="BM200" s="9" t="s">
        <v>1094</v>
      </c>
    </row>
    <row r="201" spans="2:65" s="23" customFormat="1" ht="22.5" customHeight="1">
      <c r="B201" s="146"/>
      <c r="C201" s="147" t="s">
        <v>768</v>
      </c>
      <c r="D201" s="147" t="s">
        <v>149</v>
      </c>
      <c r="E201" s="148" t="s">
        <v>2429</v>
      </c>
      <c r="F201" s="291" t="s">
        <v>2430</v>
      </c>
      <c r="G201" s="291"/>
      <c r="H201" s="291"/>
      <c r="I201" s="291"/>
      <c r="J201" s="149" t="s">
        <v>451</v>
      </c>
      <c r="K201" s="150">
        <v>30</v>
      </c>
      <c r="L201" s="292"/>
      <c r="M201" s="292"/>
      <c r="N201" s="292">
        <f t="shared" si="50"/>
        <v>0</v>
      </c>
      <c r="O201" s="292"/>
      <c r="P201" s="292"/>
      <c r="Q201" s="292"/>
      <c r="R201" s="151"/>
      <c r="T201" s="152"/>
      <c r="U201" s="34" t="s">
        <v>40</v>
      </c>
      <c r="V201" s="153">
        <v>0</v>
      </c>
      <c r="W201" s="153">
        <f t="shared" si="51"/>
        <v>0</v>
      </c>
      <c r="X201" s="153">
        <v>0</v>
      </c>
      <c r="Y201" s="153">
        <f t="shared" si="52"/>
        <v>0</v>
      </c>
      <c r="Z201" s="153">
        <v>0</v>
      </c>
      <c r="AA201" s="154">
        <f t="shared" si="53"/>
        <v>0</v>
      </c>
      <c r="AR201" s="9" t="s">
        <v>147</v>
      </c>
      <c r="AT201" s="9" t="s">
        <v>149</v>
      </c>
      <c r="AU201" s="9" t="s">
        <v>83</v>
      </c>
      <c r="AY201" s="9" t="s">
        <v>148</v>
      </c>
      <c r="BE201" s="155">
        <f t="shared" si="54"/>
        <v>0</v>
      </c>
      <c r="BF201" s="155">
        <f t="shared" si="55"/>
        <v>0</v>
      </c>
      <c r="BG201" s="155">
        <f t="shared" si="56"/>
        <v>0</v>
      </c>
      <c r="BH201" s="155">
        <f t="shared" si="57"/>
        <v>0</v>
      </c>
      <c r="BI201" s="155">
        <f t="shared" si="58"/>
        <v>0</v>
      </c>
      <c r="BJ201" s="9" t="s">
        <v>83</v>
      </c>
      <c r="BK201" s="155">
        <f t="shared" si="59"/>
        <v>0</v>
      </c>
      <c r="BL201" s="9" t="s">
        <v>147</v>
      </c>
      <c r="BM201" s="9" t="s">
        <v>1103</v>
      </c>
    </row>
    <row r="202" spans="2:65" s="23" customFormat="1" ht="22.5" customHeight="1">
      <c r="B202" s="146"/>
      <c r="C202" s="147" t="s">
        <v>773</v>
      </c>
      <c r="D202" s="147" t="s">
        <v>149</v>
      </c>
      <c r="E202" s="148" t="s">
        <v>2431</v>
      </c>
      <c r="F202" s="291" t="s">
        <v>2432</v>
      </c>
      <c r="G202" s="291"/>
      <c r="H202" s="291"/>
      <c r="I202" s="291"/>
      <c r="J202" s="149" t="s">
        <v>928</v>
      </c>
      <c r="K202" s="150">
        <v>180</v>
      </c>
      <c r="L202" s="292"/>
      <c r="M202" s="292"/>
      <c r="N202" s="292">
        <f t="shared" si="50"/>
        <v>0</v>
      </c>
      <c r="O202" s="292"/>
      <c r="P202" s="292"/>
      <c r="Q202" s="292"/>
      <c r="R202" s="151"/>
      <c r="T202" s="152"/>
      <c r="U202" s="34" t="s">
        <v>40</v>
      </c>
      <c r="V202" s="153">
        <v>0</v>
      </c>
      <c r="W202" s="153">
        <f t="shared" si="51"/>
        <v>0</v>
      </c>
      <c r="X202" s="153">
        <v>0</v>
      </c>
      <c r="Y202" s="153">
        <f t="shared" si="52"/>
        <v>0</v>
      </c>
      <c r="Z202" s="153">
        <v>0</v>
      </c>
      <c r="AA202" s="154">
        <f t="shared" si="53"/>
        <v>0</v>
      </c>
      <c r="AR202" s="9" t="s">
        <v>147</v>
      </c>
      <c r="AT202" s="9" t="s">
        <v>149</v>
      </c>
      <c r="AU202" s="9" t="s">
        <v>83</v>
      </c>
      <c r="AY202" s="9" t="s">
        <v>148</v>
      </c>
      <c r="BE202" s="155">
        <f t="shared" si="54"/>
        <v>0</v>
      </c>
      <c r="BF202" s="155">
        <f t="shared" si="55"/>
        <v>0</v>
      </c>
      <c r="BG202" s="155">
        <f t="shared" si="56"/>
        <v>0</v>
      </c>
      <c r="BH202" s="155">
        <f t="shared" si="57"/>
        <v>0</v>
      </c>
      <c r="BI202" s="155">
        <f t="shared" si="58"/>
        <v>0</v>
      </c>
      <c r="BJ202" s="9" t="s">
        <v>83</v>
      </c>
      <c r="BK202" s="155">
        <f t="shared" si="59"/>
        <v>0</v>
      </c>
      <c r="BL202" s="9" t="s">
        <v>147</v>
      </c>
      <c r="BM202" s="9" t="s">
        <v>1113</v>
      </c>
    </row>
    <row r="203" spans="2:65" s="23" customFormat="1" ht="22.5" customHeight="1">
      <c r="B203" s="146"/>
      <c r="C203" s="147" t="s">
        <v>777</v>
      </c>
      <c r="D203" s="147" t="s">
        <v>149</v>
      </c>
      <c r="E203" s="148" t="s">
        <v>2433</v>
      </c>
      <c r="F203" s="291" t="s">
        <v>2434</v>
      </c>
      <c r="G203" s="291"/>
      <c r="H203" s="291"/>
      <c r="I203" s="291"/>
      <c r="J203" s="149" t="s">
        <v>928</v>
      </c>
      <c r="K203" s="150">
        <v>20</v>
      </c>
      <c r="L203" s="292"/>
      <c r="M203" s="292"/>
      <c r="N203" s="292">
        <f t="shared" si="50"/>
        <v>0</v>
      </c>
      <c r="O203" s="292"/>
      <c r="P203" s="292"/>
      <c r="Q203" s="292"/>
      <c r="R203" s="151"/>
      <c r="T203" s="152"/>
      <c r="U203" s="34" t="s">
        <v>40</v>
      </c>
      <c r="V203" s="153">
        <v>0</v>
      </c>
      <c r="W203" s="153">
        <f t="shared" si="51"/>
        <v>0</v>
      </c>
      <c r="X203" s="153">
        <v>0</v>
      </c>
      <c r="Y203" s="153">
        <f t="shared" si="52"/>
        <v>0</v>
      </c>
      <c r="Z203" s="153">
        <v>0</v>
      </c>
      <c r="AA203" s="154">
        <f t="shared" si="53"/>
        <v>0</v>
      </c>
      <c r="AR203" s="9" t="s">
        <v>147</v>
      </c>
      <c r="AT203" s="9" t="s">
        <v>149</v>
      </c>
      <c r="AU203" s="9" t="s">
        <v>83</v>
      </c>
      <c r="AY203" s="9" t="s">
        <v>148</v>
      </c>
      <c r="BE203" s="155">
        <f t="shared" si="54"/>
        <v>0</v>
      </c>
      <c r="BF203" s="155">
        <f t="shared" si="55"/>
        <v>0</v>
      </c>
      <c r="BG203" s="155">
        <f t="shared" si="56"/>
        <v>0</v>
      </c>
      <c r="BH203" s="155">
        <f t="shared" si="57"/>
        <v>0</v>
      </c>
      <c r="BI203" s="155">
        <f t="shared" si="58"/>
        <v>0</v>
      </c>
      <c r="BJ203" s="9" t="s">
        <v>83</v>
      </c>
      <c r="BK203" s="155">
        <f t="shared" si="59"/>
        <v>0</v>
      </c>
      <c r="BL203" s="9" t="s">
        <v>147</v>
      </c>
      <c r="BM203" s="9" t="s">
        <v>1123</v>
      </c>
    </row>
    <row r="204" spans="2:65" s="23" customFormat="1" ht="22.5" customHeight="1">
      <c r="B204" s="146"/>
      <c r="C204" s="147" t="s">
        <v>781</v>
      </c>
      <c r="D204" s="147" t="s">
        <v>149</v>
      </c>
      <c r="E204" s="148" t="s">
        <v>2435</v>
      </c>
      <c r="F204" s="291" t="s">
        <v>2436</v>
      </c>
      <c r="G204" s="291"/>
      <c r="H204" s="291"/>
      <c r="I204" s="291"/>
      <c r="J204" s="149" t="s">
        <v>928</v>
      </c>
      <c r="K204" s="150">
        <v>30</v>
      </c>
      <c r="L204" s="292"/>
      <c r="M204" s="292"/>
      <c r="N204" s="292">
        <f t="shared" si="50"/>
        <v>0</v>
      </c>
      <c r="O204" s="292"/>
      <c r="P204" s="292"/>
      <c r="Q204" s="292"/>
      <c r="R204" s="151"/>
      <c r="T204" s="152"/>
      <c r="U204" s="34" t="s">
        <v>40</v>
      </c>
      <c r="V204" s="153">
        <v>0</v>
      </c>
      <c r="W204" s="153">
        <f t="shared" si="51"/>
        <v>0</v>
      </c>
      <c r="X204" s="153">
        <v>0</v>
      </c>
      <c r="Y204" s="153">
        <f t="shared" si="52"/>
        <v>0</v>
      </c>
      <c r="Z204" s="153">
        <v>0</v>
      </c>
      <c r="AA204" s="154">
        <f t="shared" si="53"/>
        <v>0</v>
      </c>
      <c r="AR204" s="9" t="s">
        <v>147</v>
      </c>
      <c r="AT204" s="9" t="s">
        <v>149</v>
      </c>
      <c r="AU204" s="9" t="s">
        <v>83</v>
      </c>
      <c r="AY204" s="9" t="s">
        <v>148</v>
      </c>
      <c r="BE204" s="155">
        <f t="shared" si="54"/>
        <v>0</v>
      </c>
      <c r="BF204" s="155">
        <f t="shared" si="55"/>
        <v>0</v>
      </c>
      <c r="BG204" s="155">
        <f t="shared" si="56"/>
        <v>0</v>
      </c>
      <c r="BH204" s="155">
        <f t="shared" si="57"/>
        <v>0</v>
      </c>
      <c r="BI204" s="155">
        <f t="shared" si="58"/>
        <v>0</v>
      </c>
      <c r="BJ204" s="9" t="s">
        <v>83</v>
      </c>
      <c r="BK204" s="155">
        <f t="shared" si="59"/>
        <v>0</v>
      </c>
      <c r="BL204" s="9" t="s">
        <v>147</v>
      </c>
      <c r="BM204" s="9" t="s">
        <v>1134</v>
      </c>
    </row>
    <row r="205" spans="2:65" s="23" customFormat="1" ht="22.5" customHeight="1">
      <c r="B205" s="146"/>
      <c r="C205" s="147" t="s">
        <v>785</v>
      </c>
      <c r="D205" s="147" t="s">
        <v>149</v>
      </c>
      <c r="E205" s="148" t="s">
        <v>2437</v>
      </c>
      <c r="F205" s="291" t="s">
        <v>2438</v>
      </c>
      <c r="G205" s="291"/>
      <c r="H205" s="291"/>
      <c r="I205" s="291"/>
      <c r="J205" s="149" t="s">
        <v>928</v>
      </c>
      <c r="K205" s="150">
        <v>10</v>
      </c>
      <c r="L205" s="292"/>
      <c r="M205" s="292"/>
      <c r="N205" s="292">
        <f t="shared" si="50"/>
        <v>0</v>
      </c>
      <c r="O205" s="292"/>
      <c r="P205" s="292"/>
      <c r="Q205" s="292"/>
      <c r="R205" s="151"/>
      <c r="T205" s="152"/>
      <c r="U205" s="34" t="s">
        <v>40</v>
      </c>
      <c r="V205" s="153">
        <v>0</v>
      </c>
      <c r="W205" s="153">
        <f t="shared" si="51"/>
        <v>0</v>
      </c>
      <c r="X205" s="153">
        <v>0</v>
      </c>
      <c r="Y205" s="153">
        <f t="shared" si="52"/>
        <v>0</v>
      </c>
      <c r="Z205" s="153">
        <v>0</v>
      </c>
      <c r="AA205" s="154">
        <f t="shared" si="53"/>
        <v>0</v>
      </c>
      <c r="AR205" s="9" t="s">
        <v>147</v>
      </c>
      <c r="AT205" s="9" t="s">
        <v>149</v>
      </c>
      <c r="AU205" s="9" t="s">
        <v>83</v>
      </c>
      <c r="AY205" s="9" t="s">
        <v>148</v>
      </c>
      <c r="BE205" s="155">
        <f t="shared" si="54"/>
        <v>0</v>
      </c>
      <c r="BF205" s="155">
        <f t="shared" si="55"/>
        <v>0</v>
      </c>
      <c r="BG205" s="155">
        <f t="shared" si="56"/>
        <v>0</v>
      </c>
      <c r="BH205" s="155">
        <f t="shared" si="57"/>
        <v>0</v>
      </c>
      <c r="BI205" s="155">
        <f t="shared" si="58"/>
        <v>0</v>
      </c>
      <c r="BJ205" s="9" t="s">
        <v>83</v>
      </c>
      <c r="BK205" s="155">
        <f t="shared" si="59"/>
        <v>0</v>
      </c>
      <c r="BL205" s="9" t="s">
        <v>147</v>
      </c>
      <c r="BM205" s="9" t="s">
        <v>1146</v>
      </c>
    </row>
    <row r="206" spans="2:65" s="23" customFormat="1" ht="22.5" customHeight="1">
      <c r="B206" s="146"/>
      <c r="C206" s="147" t="s">
        <v>789</v>
      </c>
      <c r="D206" s="147" t="s">
        <v>149</v>
      </c>
      <c r="E206" s="148" t="s">
        <v>2439</v>
      </c>
      <c r="F206" s="291" t="s">
        <v>2440</v>
      </c>
      <c r="G206" s="291"/>
      <c r="H206" s="291"/>
      <c r="I206" s="291"/>
      <c r="J206" s="149" t="s">
        <v>928</v>
      </c>
      <c r="K206" s="150">
        <v>1</v>
      </c>
      <c r="L206" s="292"/>
      <c r="M206" s="292"/>
      <c r="N206" s="292">
        <f t="shared" si="50"/>
        <v>0</v>
      </c>
      <c r="O206" s="292"/>
      <c r="P206" s="292"/>
      <c r="Q206" s="292"/>
      <c r="R206" s="151"/>
      <c r="T206" s="152"/>
      <c r="U206" s="34" t="s">
        <v>40</v>
      </c>
      <c r="V206" s="153">
        <v>0</v>
      </c>
      <c r="W206" s="153">
        <f t="shared" si="51"/>
        <v>0</v>
      </c>
      <c r="X206" s="153">
        <v>0</v>
      </c>
      <c r="Y206" s="153">
        <f t="shared" si="52"/>
        <v>0</v>
      </c>
      <c r="Z206" s="153">
        <v>0</v>
      </c>
      <c r="AA206" s="154">
        <f t="shared" si="53"/>
        <v>0</v>
      </c>
      <c r="AR206" s="9" t="s">
        <v>147</v>
      </c>
      <c r="AT206" s="9" t="s">
        <v>149</v>
      </c>
      <c r="AU206" s="9" t="s">
        <v>83</v>
      </c>
      <c r="AY206" s="9" t="s">
        <v>148</v>
      </c>
      <c r="BE206" s="155">
        <f t="shared" si="54"/>
        <v>0</v>
      </c>
      <c r="BF206" s="155">
        <f t="shared" si="55"/>
        <v>0</v>
      </c>
      <c r="BG206" s="155">
        <f t="shared" si="56"/>
        <v>0</v>
      </c>
      <c r="BH206" s="155">
        <f t="shared" si="57"/>
        <v>0</v>
      </c>
      <c r="BI206" s="155">
        <f t="shared" si="58"/>
        <v>0</v>
      </c>
      <c r="BJ206" s="9" t="s">
        <v>83</v>
      </c>
      <c r="BK206" s="155">
        <f t="shared" si="59"/>
        <v>0</v>
      </c>
      <c r="BL206" s="9" t="s">
        <v>147</v>
      </c>
      <c r="BM206" s="9" t="s">
        <v>1155</v>
      </c>
    </row>
    <row r="207" spans="2:65" s="23" customFormat="1" ht="31.5" customHeight="1">
      <c r="B207" s="146"/>
      <c r="C207" s="147" t="s">
        <v>794</v>
      </c>
      <c r="D207" s="147" t="s">
        <v>149</v>
      </c>
      <c r="E207" s="148" t="s">
        <v>2441</v>
      </c>
      <c r="F207" s="291" t="s">
        <v>2442</v>
      </c>
      <c r="G207" s="291"/>
      <c r="H207" s="291"/>
      <c r="I207" s="291"/>
      <c r="J207" s="149" t="s">
        <v>928</v>
      </c>
      <c r="K207" s="150">
        <v>2</v>
      </c>
      <c r="L207" s="292"/>
      <c r="M207" s="292"/>
      <c r="N207" s="292">
        <f t="shared" si="50"/>
        <v>0</v>
      </c>
      <c r="O207" s="292"/>
      <c r="P207" s="292"/>
      <c r="Q207" s="292"/>
      <c r="R207" s="151"/>
      <c r="T207" s="152"/>
      <c r="U207" s="34" t="s">
        <v>40</v>
      </c>
      <c r="V207" s="153">
        <v>0</v>
      </c>
      <c r="W207" s="153">
        <f t="shared" si="51"/>
        <v>0</v>
      </c>
      <c r="X207" s="153">
        <v>0</v>
      </c>
      <c r="Y207" s="153">
        <f t="shared" si="52"/>
        <v>0</v>
      </c>
      <c r="Z207" s="153">
        <v>0</v>
      </c>
      <c r="AA207" s="154">
        <f t="shared" si="53"/>
        <v>0</v>
      </c>
      <c r="AR207" s="9" t="s">
        <v>147</v>
      </c>
      <c r="AT207" s="9" t="s">
        <v>149</v>
      </c>
      <c r="AU207" s="9" t="s">
        <v>83</v>
      </c>
      <c r="AY207" s="9" t="s">
        <v>148</v>
      </c>
      <c r="BE207" s="155">
        <f t="shared" si="54"/>
        <v>0</v>
      </c>
      <c r="BF207" s="155">
        <f t="shared" si="55"/>
        <v>0</v>
      </c>
      <c r="BG207" s="155">
        <f t="shared" si="56"/>
        <v>0</v>
      </c>
      <c r="BH207" s="155">
        <f t="shared" si="57"/>
        <v>0</v>
      </c>
      <c r="BI207" s="155">
        <f t="shared" si="58"/>
        <v>0</v>
      </c>
      <c r="BJ207" s="9" t="s">
        <v>83</v>
      </c>
      <c r="BK207" s="155">
        <f t="shared" si="59"/>
        <v>0</v>
      </c>
      <c r="BL207" s="9" t="s">
        <v>147</v>
      </c>
      <c r="BM207" s="9" t="s">
        <v>189</v>
      </c>
    </row>
    <row r="208" spans="2:65" s="23" customFormat="1" ht="22.5" customHeight="1">
      <c r="B208" s="146"/>
      <c r="C208" s="147" t="s">
        <v>799</v>
      </c>
      <c r="D208" s="147" t="s">
        <v>149</v>
      </c>
      <c r="E208" s="148" t="s">
        <v>2443</v>
      </c>
      <c r="F208" s="291" t="s">
        <v>2444</v>
      </c>
      <c r="G208" s="291"/>
      <c r="H208" s="291"/>
      <c r="I208" s="291"/>
      <c r="J208" s="149" t="s">
        <v>928</v>
      </c>
      <c r="K208" s="150">
        <v>1</v>
      </c>
      <c r="L208" s="292"/>
      <c r="M208" s="292"/>
      <c r="N208" s="292">
        <f t="shared" si="50"/>
        <v>0</v>
      </c>
      <c r="O208" s="292"/>
      <c r="P208" s="292"/>
      <c r="Q208" s="292"/>
      <c r="R208" s="151"/>
      <c r="T208" s="152"/>
      <c r="U208" s="34" t="s">
        <v>40</v>
      </c>
      <c r="V208" s="153">
        <v>0</v>
      </c>
      <c r="W208" s="153">
        <f t="shared" si="51"/>
        <v>0</v>
      </c>
      <c r="X208" s="153">
        <v>0</v>
      </c>
      <c r="Y208" s="153">
        <f t="shared" si="52"/>
        <v>0</v>
      </c>
      <c r="Z208" s="153">
        <v>0</v>
      </c>
      <c r="AA208" s="154">
        <f t="shared" si="53"/>
        <v>0</v>
      </c>
      <c r="AR208" s="9" t="s">
        <v>147</v>
      </c>
      <c r="AT208" s="9" t="s">
        <v>149</v>
      </c>
      <c r="AU208" s="9" t="s">
        <v>83</v>
      </c>
      <c r="AY208" s="9" t="s">
        <v>148</v>
      </c>
      <c r="BE208" s="155">
        <f t="shared" si="54"/>
        <v>0</v>
      </c>
      <c r="BF208" s="155">
        <f t="shared" si="55"/>
        <v>0</v>
      </c>
      <c r="BG208" s="155">
        <f t="shared" si="56"/>
        <v>0</v>
      </c>
      <c r="BH208" s="155">
        <f t="shared" si="57"/>
        <v>0</v>
      </c>
      <c r="BI208" s="155">
        <f t="shared" si="58"/>
        <v>0</v>
      </c>
      <c r="BJ208" s="9" t="s">
        <v>83</v>
      </c>
      <c r="BK208" s="155">
        <f t="shared" si="59"/>
        <v>0</v>
      </c>
      <c r="BL208" s="9" t="s">
        <v>147</v>
      </c>
      <c r="BM208" s="9" t="s">
        <v>1172</v>
      </c>
    </row>
    <row r="209" spans="2:63" s="134" customFormat="1" ht="36.75" customHeight="1">
      <c r="B209" s="135"/>
      <c r="C209" s="136"/>
      <c r="D209" s="137" t="s">
        <v>2331</v>
      </c>
      <c r="E209" s="137"/>
      <c r="F209" s="137"/>
      <c r="G209" s="137"/>
      <c r="H209" s="137"/>
      <c r="I209" s="137"/>
      <c r="J209" s="137"/>
      <c r="K209" s="137"/>
      <c r="L209" s="137"/>
      <c r="M209" s="137"/>
      <c r="N209" s="304">
        <f>BK209</f>
        <v>0</v>
      </c>
      <c r="O209" s="304"/>
      <c r="P209" s="304"/>
      <c r="Q209" s="304"/>
      <c r="R209" s="138"/>
      <c r="T209" s="139"/>
      <c r="U209" s="136"/>
      <c r="V209" s="136"/>
      <c r="W209" s="140">
        <f>SUM(W210:W225)</f>
        <v>0</v>
      </c>
      <c r="X209" s="136"/>
      <c r="Y209" s="140">
        <f>SUM(Y210:Y225)</f>
        <v>0</v>
      </c>
      <c r="Z209" s="136"/>
      <c r="AA209" s="141">
        <f>SUM(AA210:AA225)</f>
        <v>0</v>
      </c>
      <c r="AR209" s="142" t="s">
        <v>83</v>
      </c>
      <c r="AT209" s="143" t="s">
        <v>74</v>
      </c>
      <c r="AU209" s="143" t="s">
        <v>75</v>
      </c>
      <c r="AY209" s="142" t="s">
        <v>148</v>
      </c>
      <c r="BK209" s="144">
        <f>SUM(BK210:BK225)</f>
        <v>0</v>
      </c>
    </row>
    <row r="210" spans="2:65" s="23" customFormat="1" ht="22.5" customHeight="1">
      <c r="B210" s="146"/>
      <c r="C210" s="147" t="s">
        <v>804</v>
      </c>
      <c r="D210" s="147" t="s">
        <v>149</v>
      </c>
      <c r="E210" s="148" t="s">
        <v>2445</v>
      </c>
      <c r="F210" s="291" t="s">
        <v>2446</v>
      </c>
      <c r="G210" s="291"/>
      <c r="H210" s="291"/>
      <c r="I210" s="291"/>
      <c r="J210" s="149" t="s">
        <v>928</v>
      </c>
      <c r="K210" s="150">
        <v>12</v>
      </c>
      <c r="L210" s="292"/>
      <c r="M210" s="292"/>
      <c r="N210" s="292">
        <f aca="true" t="shared" si="60" ref="N210:N225">ROUND(L210*K210,2)</f>
        <v>0</v>
      </c>
      <c r="O210" s="292"/>
      <c r="P210" s="292"/>
      <c r="Q210" s="292"/>
      <c r="R210" s="151"/>
      <c r="T210" s="152"/>
      <c r="U210" s="34" t="s">
        <v>40</v>
      </c>
      <c r="V210" s="153">
        <v>0</v>
      </c>
      <c r="W210" s="153">
        <f aca="true" t="shared" si="61" ref="W210:W225">V210*K210</f>
        <v>0</v>
      </c>
      <c r="X210" s="153">
        <v>0</v>
      </c>
      <c r="Y210" s="153">
        <f aca="true" t="shared" si="62" ref="Y210:Y225">X210*K210</f>
        <v>0</v>
      </c>
      <c r="Z210" s="153">
        <v>0</v>
      </c>
      <c r="AA210" s="154">
        <f aca="true" t="shared" si="63" ref="AA210:AA225">Z210*K210</f>
        <v>0</v>
      </c>
      <c r="AR210" s="9" t="s">
        <v>147</v>
      </c>
      <c r="AT210" s="9" t="s">
        <v>149</v>
      </c>
      <c r="AU210" s="9" t="s">
        <v>83</v>
      </c>
      <c r="AY210" s="9" t="s">
        <v>148</v>
      </c>
      <c r="BE210" s="155">
        <f aca="true" t="shared" si="64" ref="BE210:BE225">IF(U210="základní",N210,0)</f>
        <v>0</v>
      </c>
      <c r="BF210" s="155">
        <f aca="true" t="shared" si="65" ref="BF210:BF225">IF(U210="snížená",N210,0)</f>
        <v>0</v>
      </c>
      <c r="BG210" s="155">
        <f aca="true" t="shared" si="66" ref="BG210:BG225">IF(U210="zákl. přenesená",N210,0)</f>
        <v>0</v>
      </c>
      <c r="BH210" s="155">
        <f aca="true" t="shared" si="67" ref="BH210:BH225">IF(U210="sníž. přenesená",N210,0)</f>
        <v>0</v>
      </c>
      <c r="BI210" s="155">
        <f aca="true" t="shared" si="68" ref="BI210:BI225">IF(U210="nulová",N210,0)</f>
        <v>0</v>
      </c>
      <c r="BJ210" s="9" t="s">
        <v>83</v>
      </c>
      <c r="BK210" s="155">
        <f aca="true" t="shared" si="69" ref="BK210:BK225">ROUND(L210*K210,2)</f>
        <v>0</v>
      </c>
      <c r="BL210" s="9" t="s">
        <v>147</v>
      </c>
      <c r="BM210" s="9" t="s">
        <v>1181</v>
      </c>
    </row>
    <row r="211" spans="2:65" s="23" customFormat="1" ht="22.5" customHeight="1">
      <c r="B211" s="146"/>
      <c r="C211" s="147" t="s">
        <v>809</v>
      </c>
      <c r="D211" s="147" t="s">
        <v>149</v>
      </c>
      <c r="E211" s="148" t="s">
        <v>2447</v>
      </c>
      <c r="F211" s="291" t="s">
        <v>2448</v>
      </c>
      <c r="G211" s="291"/>
      <c r="H211" s="291"/>
      <c r="I211" s="291"/>
      <c r="J211" s="149" t="s">
        <v>928</v>
      </c>
      <c r="K211" s="150">
        <v>7</v>
      </c>
      <c r="L211" s="292"/>
      <c r="M211" s="292"/>
      <c r="N211" s="292">
        <f t="shared" si="60"/>
        <v>0</v>
      </c>
      <c r="O211" s="292"/>
      <c r="P211" s="292"/>
      <c r="Q211" s="292"/>
      <c r="R211" s="151"/>
      <c r="T211" s="152"/>
      <c r="U211" s="34" t="s">
        <v>40</v>
      </c>
      <c r="V211" s="153">
        <v>0</v>
      </c>
      <c r="W211" s="153">
        <f t="shared" si="61"/>
        <v>0</v>
      </c>
      <c r="X211" s="153">
        <v>0</v>
      </c>
      <c r="Y211" s="153">
        <f t="shared" si="62"/>
        <v>0</v>
      </c>
      <c r="Z211" s="153">
        <v>0</v>
      </c>
      <c r="AA211" s="154">
        <f t="shared" si="63"/>
        <v>0</v>
      </c>
      <c r="AR211" s="9" t="s">
        <v>147</v>
      </c>
      <c r="AT211" s="9" t="s">
        <v>149</v>
      </c>
      <c r="AU211" s="9" t="s">
        <v>83</v>
      </c>
      <c r="AY211" s="9" t="s">
        <v>148</v>
      </c>
      <c r="BE211" s="155">
        <f t="shared" si="64"/>
        <v>0</v>
      </c>
      <c r="BF211" s="155">
        <f t="shared" si="65"/>
        <v>0</v>
      </c>
      <c r="BG211" s="155">
        <f t="shared" si="66"/>
        <v>0</v>
      </c>
      <c r="BH211" s="155">
        <f t="shared" si="67"/>
        <v>0</v>
      </c>
      <c r="BI211" s="155">
        <f t="shared" si="68"/>
        <v>0</v>
      </c>
      <c r="BJ211" s="9" t="s">
        <v>83</v>
      </c>
      <c r="BK211" s="155">
        <f t="shared" si="69"/>
        <v>0</v>
      </c>
      <c r="BL211" s="9" t="s">
        <v>147</v>
      </c>
      <c r="BM211" s="9" t="s">
        <v>1190</v>
      </c>
    </row>
    <row r="212" spans="2:65" s="23" customFormat="1" ht="22.5" customHeight="1">
      <c r="B212" s="146"/>
      <c r="C212" s="147" t="s">
        <v>813</v>
      </c>
      <c r="D212" s="147" t="s">
        <v>149</v>
      </c>
      <c r="E212" s="148" t="s">
        <v>2449</v>
      </c>
      <c r="F212" s="291" t="s">
        <v>2450</v>
      </c>
      <c r="G212" s="291"/>
      <c r="H212" s="291"/>
      <c r="I212" s="291"/>
      <c r="J212" s="149" t="s">
        <v>928</v>
      </c>
      <c r="K212" s="150">
        <v>6</v>
      </c>
      <c r="L212" s="292"/>
      <c r="M212" s="292"/>
      <c r="N212" s="292">
        <f t="shared" si="60"/>
        <v>0</v>
      </c>
      <c r="O212" s="292"/>
      <c r="P212" s="292"/>
      <c r="Q212" s="292"/>
      <c r="R212" s="151"/>
      <c r="T212" s="152"/>
      <c r="U212" s="34" t="s">
        <v>40</v>
      </c>
      <c r="V212" s="153">
        <v>0</v>
      </c>
      <c r="W212" s="153">
        <f t="shared" si="61"/>
        <v>0</v>
      </c>
      <c r="X212" s="153">
        <v>0</v>
      </c>
      <c r="Y212" s="153">
        <f t="shared" si="62"/>
        <v>0</v>
      </c>
      <c r="Z212" s="153">
        <v>0</v>
      </c>
      <c r="AA212" s="154">
        <f t="shared" si="63"/>
        <v>0</v>
      </c>
      <c r="AR212" s="9" t="s">
        <v>147</v>
      </c>
      <c r="AT212" s="9" t="s">
        <v>149</v>
      </c>
      <c r="AU212" s="9" t="s">
        <v>83</v>
      </c>
      <c r="AY212" s="9" t="s">
        <v>148</v>
      </c>
      <c r="BE212" s="155">
        <f t="shared" si="64"/>
        <v>0</v>
      </c>
      <c r="BF212" s="155">
        <f t="shared" si="65"/>
        <v>0</v>
      </c>
      <c r="BG212" s="155">
        <f t="shared" si="66"/>
        <v>0</v>
      </c>
      <c r="BH212" s="155">
        <f t="shared" si="67"/>
        <v>0</v>
      </c>
      <c r="BI212" s="155">
        <f t="shared" si="68"/>
        <v>0</v>
      </c>
      <c r="BJ212" s="9" t="s">
        <v>83</v>
      </c>
      <c r="BK212" s="155">
        <f t="shared" si="69"/>
        <v>0</v>
      </c>
      <c r="BL212" s="9" t="s">
        <v>147</v>
      </c>
      <c r="BM212" s="9" t="s">
        <v>1201</v>
      </c>
    </row>
    <row r="213" spans="2:65" s="23" customFormat="1" ht="22.5" customHeight="1">
      <c r="B213" s="146"/>
      <c r="C213" s="147" t="s">
        <v>820</v>
      </c>
      <c r="D213" s="147" t="s">
        <v>149</v>
      </c>
      <c r="E213" s="148" t="s">
        <v>2451</v>
      </c>
      <c r="F213" s="291" t="s">
        <v>2452</v>
      </c>
      <c r="G213" s="291"/>
      <c r="H213" s="291"/>
      <c r="I213" s="291"/>
      <c r="J213" s="149" t="s">
        <v>928</v>
      </c>
      <c r="K213" s="150">
        <v>8</v>
      </c>
      <c r="L213" s="292"/>
      <c r="M213" s="292"/>
      <c r="N213" s="292">
        <f t="shared" si="60"/>
        <v>0</v>
      </c>
      <c r="O213" s="292"/>
      <c r="P213" s="292"/>
      <c r="Q213" s="292"/>
      <c r="R213" s="151"/>
      <c r="T213" s="152"/>
      <c r="U213" s="34" t="s">
        <v>40</v>
      </c>
      <c r="V213" s="153">
        <v>0</v>
      </c>
      <c r="W213" s="153">
        <f t="shared" si="61"/>
        <v>0</v>
      </c>
      <c r="X213" s="153">
        <v>0</v>
      </c>
      <c r="Y213" s="153">
        <f t="shared" si="62"/>
        <v>0</v>
      </c>
      <c r="Z213" s="153">
        <v>0</v>
      </c>
      <c r="AA213" s="154">
        <f t="shared" si="63"/>
        <v>0</v>
      </c>
      <c r="AR213" s="9" t="s">
        <v>147</v>
      </c>
      <c r="AT213" s="9" t="s">
        <v>149</v>
      </c>
      <c r="AU213" s="9" t="s">
        <v>83</v>
      </c>
      <c r="AY213" s="9" t="s">
        <v>148</v>
      </c>
      <c r="BE213" s="155">
        <f t="shared" si="64"/>
        <v>0</v>
      </c>
      <c r="BF213" s="155">
        <f t="shared" si="65"/>
        <v>0</v>
      </c>
      <c r="BG213" s="155">
        <f t="shared" si="66"/>
        <v>0</v>
      </c>
      <c r="BH213" s="155">
        <f t="shared" si="67"/>
        <v>0</v>
      </c>
      <c r="BI213" s="155">
        <f t="shared" si="68"/>
        <v>0</v>
      </c>
      <c r="BJ213" s="9" t="s">
        <v>83</v>
      </c>
      <c r="BK213" s="155">
        <f t="shared" si="69"/>
        <v>0</v>
      </c>
      <c r="BL213" s="9" t="s">
        <v>147</v>
      </c>
      <c r="BM213" s="9" t="s">
        <v>1210</v>
      </c>
    </row>
    <row r="214" spans="2:65" s="23" customFormat="1" ht="22.5" customHeight="1">
      <c r="B214" s="146"/>
      <c r="C214" s="147" t="s">
        <v>825</v>
      </c>
      <c r="D214" s="147" t="s">
        <v>149</v>
      </c>
      <c r="E214" s="148" t="s">
        <v>2453</v>
      </c>
      <c r="F214" s="291" t="s">
        <v>2454</v>
      </c>
      <c r="G214" s="291"/>
      <c r="H214" s="291"/>
      <c r="I214" s="291"/>
      <c r="J214" s="149" t="s">
        <v>928</v>
      </c>
      <c r="K214" s="150">
        <v>2</v>
      </c>
      <c r="L214" s="292"/>
      <c r="M214" s="292"/>
      <c r="N214" s="292">
        <f t="shared" si="60"/>
        <v>0</v>
      </c>
      <c r="O214" s="292"/>
      <c r="P214" s="292"/>
      <c r="Q214" s="292"/>
      <c r="R214" s="151"/>
      <c r="T214" s="152"/>
      <c r="U214" s="34" t="s">
        <v>40</v>
      </c>
      <c r="V214" s="153">
        <v>0</v>
      </c>
      <c r="W214" s="153">
        <f t="shared" si="61"/>
        <v>0</v>
      </c>
      <c r="X214" s="153">
        <v>0</v>
      </c>
      <c r="Y214" s="153">
        <f t="shared" si="62"/>
        <v>0</v>
      </c>
      <c r="Z214" s="153">
        <v>0</v>
      </c>
      <c r="AA214" s="154">
        <f t="shared" si="63"/>
        <v>0</v>
      </c>
      <c r="AR214" s="9" t="s">
        <v>147</v>
      </c>
      <c r="AT214" s="9" t="s">
        <v>149</v>
      </c>
      <c r="AU214" s="9" t="s">
        <v>83</v>
      </c>
      <c r="AY214" s="9" t="s">
        <v>148</v>
      </c>
      <c r="BE214" s="155">
        <f t="shared" si="64"/>
        <v>0</v>
      </c>
      <c r="BF214" s="155">
        <f t="shared" si="65"/>
        <v>0</v>
      </c>
      <c r="BG214" s="155">
        <f t="shared" si="66"/>
        <v>0</v>
      </c>
      <c r="BH214" s="155">
        <f t="shared" si="67"/>
        <v>0</v>
      </c>
      <c r="BI214" s="155">
        <f t="shared" si="68"/>
        <v>0</v>
      </c>
      <c r="BJ214" s="9" t="s">
        <v>83</v>
      </c>
      <c r="BK214" s="155">
        <f t="shared" si="69"/>
        <v>0</v>
      </c>
      <c r="BL214" s="9" t="s">
        <v>147</v>
      </c>
      <c r="BM214" s="9" t="s">
        <v>1219</v>
      </c>
    </row>
    <row r="215" spans="2:65" s="23" customFormat="1" ht="22.5" customHeight="1">
      <c r="B215" s="146"/>
      <c r="C215" s="147" t="s">
        <v>829</v>
      </c>
      <c r="D215" s="147" t="s">
        <v>149</v>
      </c>
      <c r="E215" s="148" t="s">
        <v>2455</v>
      </c>
      <c r="F215" s="291" t="s">
        <v>2456</v>
      </c>
      <c r="G215" s="291"/>
      <c r="H215" s="291"/>
      <c r="I215" s="291"/>
      <c r="J215" s="149" t="s">
        <v>928</v>
      </c>
      <c r="K215" s="150">
        <v>2</v>
      </c>
      <c r="L215" s="292"/>
      <c r="M215" s="292"/>
      <c r="N215" s="292">
        <f t="shared" si="60"/>
        <v>0</v>
      </c>
      <c r="O215" s="292"/>
      <c r="P215" s="292"/>
      <c r="Q215" s="292"/>
      <c r="R215" s="151"/>
      <c r="T215" s="152"/>
      <c r="U215" s="34" t="s">
        <v>40</v>
      </c>
      <c r="V215" s="153">
        <v>0</v>
      </c>
      <c r="W215" s="153">
        <f t="shared" si="61"/>
        <v>0</v>
      </c>
      <c r="X215" s="153">
        <v>0</v>
      </c>
      <c r="Y215" s="153">
        <f t="shared" si="62"/>
        <v>0</v>
      </c>
      <c r="Z215" s="153">
        <v>0</v>
      </c>
      <c r="AA215" s="154">
        <f t="shared" si="63"/>
        <v>0</v>
      </c>
      <c r="AR215" s="9" t="s">
        <v>147</v>
      </c>
      <c r="AT215" s="9" t="s">
        <v>149</v>
      </c>
      <c r="AU215" s="9" t="s">
        <v>83</v>
      </c>
      <c r="AY215" s="9" t="s">
        <v>148</v>
      </c>
      <c r="BE215" s="155">
        <f t="shared" si="64"/>
        <v>0</v>
      </c>
      <c r="BF215" s="155">
        <f t="shared" si="65"/>
        <v>0</v>
      </c>
      <c r="BG215" s="155">
        <f t="shared" si="66"/>
        <v>0</v>
      </c>
      <c r="BH215" s="155">
        <f t="shared" si="67"/>
        <v>0</v>
      </c>
      <c r="BI215" s="155">
        <f t="shared" si="68"/>
        <v>0</v>
      </c>
      <c r="BJ215" s="9" t="s">
        <v>83</v>
      </c>
      <c r="BK215" s="155">
        <f t="shared" si="69"/>
        <v>0</v>
      </c>
      <c r="BL215" s="9" t="s">
        <v>147</v>
      </c>
      <c r="BM215" s="9" t="s">
        <v>1230</v>
      </c>
    </row>
    <row r="216" spans="2:65" s="23" customFormat="1" ht="22.5" customHeight="1">
      <c r="B216" s="146"/>
      <c r="C216" s="147" t="s">
        <v>834</v>
      </c>
      <c r="D216" s="147" t="s">
        <v>149</v>
      </c>
      <c r="E216" s="148" t="s">
        <v>2457</v>
      </c>
      <c r="F216" s="291" t="s">
        <v>2458</v>
      </c>
      <c r="G216" s="291"/>
      <c r="H216" s="291"/>
      <c r="I216" s="291"/>
      <c r="J216" s="149" t="s">
        <v>928</v>
      </c>
      <c r="K216" s="150">
        <v>8</v>
      </c>
      <c r="L216" s="292"/>
      <c r="M216" s="292"/>
      <c r="N216" s="292">
        <f t="shared" si="60"/>
        <v>0</v>
      </c>
      <c r="O216" s="292"/>
      <c r="P216" s="292"/>
      <c r="Q216" s="292"/>
      <c r="R216" s="151"/>
      <c r="T216" s="152"/>
      <c r="U216" s="34" t="s">
        <v>40</v>
      </c>
      <c r="V216" s="153">
        <v>0</v>
      </c>
      <c r="W216" s="153">
        <f t="shared" si="61"/>
        <v>0</v>
      </c>
      <c r="X216" s="153">
        <v>0</v>
      </c>
      <c r="Y216" s="153">
        <f t="shared" si="62"/>
        <v>0</v>
      </c>
      <c r="Z216" s="153">
        <v>0</v>
      </c>
      <c r="AA216" s="154">
        <f t="shared" si="63"/>
        <v>0</v>
      </c>
      <c r="AR216" s="9" t="s">
        <v>147</v>
      </c>
      <c r="AT216" s="9" t="s">
        <v>149</v>
      </c>
      <c r="AU216" s="9" t="s">
        <v>83</v>
      </c>
      <c r="AY216" s="9" t="s">
        <v>148</v>
      </c>
      <c r="BE216" s="155">
        <f t="shared" si="64"/>
        <v>0</v>
      </c>
      <c r="BF216" s="155">
        <f t="shared" si="65"/>
        <v>0</v>
      </c>
      <c r="BG216" s="155">
        <f t="shared" si="66"/>
        <v>0</v>
      </c>
      <c r="BH216" s="155">
        <f t="shared" si="67"/>
        <v>0</v>
      </c>
      <c r="BI216" s="155">
        <f t="shared" si="68"/>
        <v>0</v>
      </c>
      <c r="BJ216" s="9" t="s">
        <v>83</v>
      </c>
      <c r="BK216" s="155">
        <f t="shared" si="69"/>
        <v>0</v>
      </c>
      <c r="BL216" s="9" t="s">
        <v>147</v>
      </c>
      <c r="BM216" s="9" t="s">
        <v>1241</v>
      </c>
    </row>
    <row r="217" spans="2:65" s="23" customFormat="1" ht="31.5" customHeight="1">
      <c r="B217" s="146"/>
      <c r="C217" s="147" t="s">
        <v>839</v>
      </c>
      <c r="D217" s="147" t="s">
        <v>149</v>
      </c>
      <c r="E217" s="148" t="s">
        <v>2459</v>
      </c>
      <c r="F217" s="291" t="s">
        <v>2460</v>
      </c>
      <c r="G217" s="291"/>
      <c r="H217" s="291"/>
      <c r="I217" s="291"/>
      <c r="J217" s="149" t="s">
        <v>928</v>
      </c>
      <c r="K217" s="150">
        <v>10</v>
      </c>
      <c r="L217" s="292"/>
      <c r="M217" s="292"/>
      <c r="N217" s="292">
        <f t="shared" si="60"/>
        <v>0</v>
      </c>
      <c r="O217" s="292"/>
      <c r="P217" s="292"/>
      <c r="Q217" s="292"/>
      <c r="R217" s="151"/>
      <c r="T217" s="152"/>
      <c r="U217" s="34" t="s">
        <v>40</v>
      </c>
      <c r="V217" s="153">
        <v>0</v>
      </c>
      <c r="W217" s="153">
        <f t="shared" si="61"/>
        <v>0</v>
      </c>
      <c r="X217" s="153">
        <v>0</v>
      </c>
      <c r="Y217" s="153">
        <f t="shared" si="62"/>
        <v>0</v>
      </c>
      <c r="Z217" s="153">
        <v>0</v>
      </c>
      <c r="AA217" s="154">
        <f t="shared" si="63"/>
        <v>0</v>
      </c>
      <c r="AR217" s="9" t="s">
        <v>147</v>
      </c>
      <c r="AT217" s="9" t="s">
        <v>149</v>
      </c>
      <c r="AU217" s="9" t="s">
        <v>83</v>
      </c>
      <c r="AY217" s="9" t="s">
        <v>148</v>
      </c>
      <c r="BE217" s="155">
        <f t="shared" si="64"/>
        <v>0</v>
      </c>
      <c r="BF217" s="155">
        <f t="shared" si="65"/>
        <v>0</v>
      </c>
      <c r="BG217" s="155">
        <f t="shared" si="66"/>
        <v>0</v>
      </c>
      <c r="BH217" s="155">
        <f t="shared" si="67"/>
        <v>0</v>
      </c>
      <c r="BI217" s="155">
        <f t="shared" si="68"/>
        <v>0</v>
      </c>
      <c r="BJ217" s="9" t="s">
        <v>83</v>
      </c>
      <c r="BK217" s="155">
        <f t="shared" si="69"/>
        <v>0</v>
      </c>
      <c r="BL217" s="9" t="s">
        <v>147</v>
      </c>
      <c r="BM217" s="9" t="s">
        <v>1252</v>
      </c>
    </row>
    <row r="218" spans="2:65" s="23" customFormat="1" ht="22.5" customHeight="1">
      <c r="B218" s="146"/>
      <c r="C218" s="147" t="s">
        <v>846</v>
      </c>
      <c r="D218" s="147" t="s">
        <v>149</v>
      </c>
      <c r="E218" s="148" t="s">
        <v>2461</v>
      </c>
      <c r="F218" s="291" t="s">
        <v>2462</v>
      </c>
      <c r="G218" s="291"/>
      <c r="H218" s="291"/>
      <c r="I218" s="291"/>
      <c r="J218" s="149" t="s">
        <v>928</v>
      </c>
      <c r="K218" s="150">
        <v>2</v>
      </c>
      <c r="L218" s="292"/>
      <c r="M218" s="292"/>
      <c r="N218" s="292">
        <f t="shared" si="60"/>
        <v>0</v>
      </c>
      <c r="O218" s="292"/>
      <c r="P218" s="292"/>
      <c r="Q218" s="292"/>
      <c r="R218" s="151"/>
      <c r="T218" s="152"/>
      <c r="U218" s="34" t="s">
        <v>40</v>
      </c>
      <c r="V218" s="153">
        <v>0</v>
      </c>
      <c r="W218" s="153">
        <f t="shared" si="61"/>
        <v>0</v>
      </c>
      <c r="X218" s="153">
        <v>0</v>
      </c>
      <c r="Y218" s="153">
        <f t="shared" si="62"/>
        <v>0</v>
      </c>
      <c r="Z218" s="153">
        <v>0</v>
      </c>
      <c r="AA218" s="154">
        <f t="shared" si="63"/>
        <v>0</v>
      </c>
      <c r="AR218" s="9" t="s">
        <v>147</v>
      </c>
      <c r="AT218" s="9" t="s">
        <v>149</v>
      </c>
      <c r="AU218" s="9" t="s">
        <v>83</v>
      </c>
      <c r="AY218" s="9" t="s">
        <v>148</v>
      </c>
      <c r="BE218" s="155">
        <f t="shared" si="64"/>
        <v>0</v>
      </c>
      <c r="BF218" s="155">
        <f t="shared" si="65"/>
        <v>0</v>
      </c>
      <c r="BG218" s="155">
        <f t="shared" si="66"/>
        <v>0</v>
      </c>
      <c r="BH218" s="155">
        <f t="shared" si="67"/>
        <v>0</v>
      </c>
      <c r="BI218" s="155">
        <f t="shared" si="68"/>
        <v>0</v>
      </c>
      <c r="BJ218" s="9" t="s">
        <v>83</v>
      </c>
      <c r="BK218" s="155">
        <f t="shared" si="69"/>
        <v>0</v>
      </c>
      <c r="BL218" s="9" t="s">
        <v>147</v>
      </c>
      <c r="BM218" s="9" t="s">
        <v>1262</v>
      </c>
    </row>
    <row r="219" spans="2:65" s="23" customFormat="1" ht="22.5" customHeight="1">
      <c r="B219" s="146"/>
      <c r="C219" s="147" t="s">
        <v>851</v>
      </c>
      <c r="D219" s="147" t="s">
        <v>149</v>
      </c>
      <c r="E219" s="148" t="s">
        <v>2463</v>
      </c>
      <c r="F219" s="291" t="s">
        <v>2464</v>
      </c>
      <c r="G219" s="291"/>
      <c r="H219" s="291"/>
      <c r="I219" s="291"/>
      <c r="J219" s="149" t="s">
        <v>928</v>
      </c>
      <c r="K219" s="150">
        <v>8</v>
      </c>
      <c r="L219" s="292"/>
      <c r="M219" s="292"/>
      <c r="N219" s="292">
        <f t="shared" si="60"/>
        <v>0</v>
      </c>
      <c r="O219" s="292"/>
      <c r="P219" s="292"/>
      <c r="Q219" s="292"/>
      <c r="R219" s="151"/>
      <c r="T219" s="152"/>
      <c r="U219" s="34" t="s">
        <v>40</v>
      </c>
      <c r="V219" s="153">
        <v>0</v>
      </c>
      <c r="W219" s="153">
        <f t="shared" si="61"/>
        <v>0</v>
      </c>
      <c r="X219" s="153">
        <v>0</v>
      </c>
      <c r="Y219" s="153">
        <f t="shared" si="62"/>
        <v>0</v>
      </c>
      <c r="Z219" s="153">
        <v>0</v>
      </c>
      <c r="AA219" s="154">
        <f t="shared" si="63"/>
        <v>0</v>
      </c>
      <c r="AR219" s="9" t="s">
        <v>147</v>
      </c>
      <c r="AT219" s="9" t="s">
        <v>149</v>
      </c>
      <c r="AU219" s="9" t="s">
        <v>83</v>
      </c>
      <c r="AY219" s="9" t="s">
        <v>148</v>
      </c>
      <c r="BE219" s="155">
        <f t="shared" si="64"/>
        <v>0</v>
      </c>
      <c r="BF219" s="155">
        <f t="shared" si="65"/>
        <v>0</v>
      </c>
      <c r="BG219" s="155">
        <f t="shared" si="66"/>
        <v>0</v>
      </c>
      <c r="BH219" s="155">
        <f t="shared" si="67"/>
        <v>0</v>
      </c>
      <c r="BI219" s="155">
        <f t="shared" si="68"/>
        <v>0</v>
      </c>
      <c r="BJ219" s="9" t="s">
        <v>83</v>
      </c>
      <c r="BK219" s="155">
        <f t="shared" si="69"/>
        <v>0</v>
      </c>
      <c r="BL219" s="9" t="s">
        <v>147</v>
      </c>
      <c r="BM219" s="9" t="s">
        <v>1274</v>
      </c>
    </row>
    <row r="220" spans="2:65" s="23" customFormat="1" ht="22.5" customHeight="1">
      <c r="B220" s="146"/>
      <c r="C220" s="147" t="s">
        <v>855</v>
      </c>
      <c r="D220" s="147" t="s">
        <v>149</v>
      </c>
      <c r="E220" s="148" t="s">
        <v>2465</v>
      </c>
      <c r="F220" s="291" t="s">
        <v>2466</v>
      </c>
      <c r="G220" s="291"/>
      <c r="H220" s="291"/>
      <c r="I220" s="291"/>
      <c r="J220" s="149" t="s">
        <v>928</v>
      </c>
      <c r="K220" s="150">
        <v>3</v>
      </c>
      <c r="L220" s="292"/>
      <c r="M220" s="292"/>
      <c r="N220" s="292">
        <f t="shared" si="60"/>
        <v>0</v>
      </c>
      <c r="O220" s="292"/>
      <c r="P220" s="292"/>
      <c r="Q220" s="292"/>
      <c r="R220" s="151"/>
      <c r="T220" s="152"/>
      <c r="U220" s="34" t="s">
        <v>40</v>
      </c>
      <c r="V220" s="153">
        <v>0</v>
      </c>
      <c r="W220" s="153">
        <f t="shared" si="61"/>
        <v>0</v>
      </c>
      <c r="X220" s="153">
        <v>0</v>
      </c>
      <c r="Y220" s="153">
        <f t="shared" si="62"/>
        <v>0</v>
      </c>
      <c r="Z220" s="153">
        <v>0</v>
      </c>
      <c r="AA220" s="154">
        <f t="shared" si="63"/>
        <v>0</v>
      </c>
      <c r="AR220" s="9" t="s">
        <v>147</v>
      </c>
      <c r="AT220" s="9" t="s">
        <v>149</v>
      </c>
      <c r="AU220" s="9" t="s">
        <v>83</v>
      </c>
      <c r="AY220" s="9" t="s">
        <v>148</v>
      </c>
      <c r="BE220" s="155">
        <f t="shared" si="64"/>
        <v>0</v>
      </c>
      <c r="BF220" s="155">
        <f t="shared" si="65"/>
        <v>0</v>
      </c>
      <c r="BG220" s="155">
        <f t="shared" si="66"/>
        <v>0</v>
      </c>
      <c r="BH220" s="155">
        <f t="shared" si="67"/>
        <v>0</v>
      </c>
      <c r="BI220" s="155">
        <f t="shared" si="68"/>
        <v>0</v>
      </c>
      <c r="BJ220" s="9" t="s">
        <v>83</v>
      </c>
      <c r="BK220" s="155">
        <f t="shared" si="69"/>
        <v>0</v>
      </c>
      <c r="BL220" s="9" t="s">
        <v>147</v>
      </c>
      <c r="BM220" s="9" t="s">
        <v>1289</v>
      </c>
    </row>
    <row r="221" spans="2:65" s="23" customFormat="1" ht="22.5" customHeight="1">
      <c r="B221" s="146"/>
      <c r="C221" s="147" t="s">
        <v>860</v>
      </c>
      <c r="D221" s="147" t="s">
        <v>149</v>
      </c>
      <c r="E221" s="148" t="s">
        <v>2467</v>
      </c>
      <c r="F221" s="291" t="s">
        <v>2468</v>
      </c>
      <c r="G221" s="291"/>
      <c r="H221" s="291"/>
      <c r="I221" s="291"/>
      <c r="J221" s="149" t="s">
        <v>928</v>
      </c>
      <c r="K221" s="150">
        <v>79</v>
      </c>
      <c r="L221" s="292"/>
      <c r="M221" s="292"/>
      <c r="N221" s="292">
        <f t="shared" si="60"/>
        <v>0</v>
      </c>
      <c r="O221" s="292"/>
      <c r="P221" s="292"/>
      <c r="Q221" s="292"/>
      <c r="R221" s="151"/>
      <c r="T221" s="152"/>
      <c r="U221" s="34" t="s">
        <v>40</v>
      </c>
      <c r="V221" s="153">
        <v>0</v>
      </c>
      <c r="W221" s="153">
        <f t="shared" si="61"/>
        <v>0</v>
      </c>
      <c r="X221" s="153">
        <v>0</v>
      </c>
      <c r="Y221" s="153">
        <f t="shared" si="62"/>
        <v>0</v>
      </c>
      <c r="Z221" s="153">
        <v>0</v>
      </c>
      <c r="AA221" s="154">
        <f t="shared" si="63"/>
        <v>0</v>
      </c>
      <c r="AR221" s="9" t="s">
        <v>147</v>
      </c>
      <c r="AT221" s="9" t="s">
        <v>149</v>
      </c>
      <c r="AU221" s="9" t="s">
        <v>83</v>
      </c>
      <c r="AY221" s="9" t="s">
        <v>148</v>
      </c>
      <c r="BE221" s="155">
        <f t="shared" si="64"/>
        <v>0</v>
      </c>
      <c r="BF221" s="155">
        <f t="shared" si="65"/>
        <v>0</v>
      </c>
      <c r="BG221" s="155">
        <f t="shared" si="66"/>
        <v>0</v>
      </c>
      <c r="BH221" s="155">
        <f t="shared" si="67"/>
        <v>0</v>
      </c>
      <c r="BI221" s="155">
        <f t="shared" si="68"/>
        <v>0</v>
      </c>
      <c r="BJ221" s="9" t="s">
        <v>83</v>
      </c>
      <c r="BK221" s="155">
        <f t="shared" si="69"/>
        <v>0</v>
      </c>
      <c r="BL221" s="9" t="s">
        <v>147</v>
      </c>
      <c r="BM221" s="9" t="s">
        <v>1299</v>
      </c>
    </row>
    <row r="222" spans="2:65" s="23" customFormat="1" ht="22.5" customHeight="1">
      <c r="B222" s="146"/>
      <c r="C222" s="147" t="s">
        <v>865</v>
      </c>
      <c r="D222" s="147" t="s">
        <v>149</v>
      </c>
      <c r="E222" s="148" t="s">
        <v>2469</v>
      </c>
      <c r="F222" s="291" t="s">
        <v>2470</v>
      </c>
      <c r="G222" s="291"/>
      <c r="H222" s="291"/>
      <c r="I222" s="291"/>
      <c r="J222" s="149" t="s">
        <v>928</v>
      </c>
      <c r="K222" s="150">
        <v>8</v>
      </c>
      <c r="L222" s="292"/>
      <c r="M222" s="292"/>
      <c r="N222" s="292">
        <f t="shared" si="60"/>
        <v>0</v>
      </c>
      <c r="O222" s="292"/>
      <c r="P222" s="292"/>
      <c r="Q222" s="292"/>
      <c r="R222" s="151"/>
      <c r="T222" s="152"/>
      <c r="U222" s="34" t="s">
        <v>40</v>
      </c>
      <c r="V222" s="153">
        <v>0</v>
      </c>
      <c r="W222" s="153">
        <f t="shared" si="61"/>
        <v>0</v>
      </c>
      <c r="X222" s="153">
        <v>0</v>
      </c>
      <c r="Y222" s="153">
        <f t="shared" si="62"/>
        <v>0</v>
      </c>
      <c r="Z222" s="153">
        <v>0</v>
      </c>
      <c r="AA222" s="154">
        <f t="shared" si="63"/>
        <v>0</v>
      </c>
      <c r="AR222" s="9" t="s">
        <v>147</v>
      </c>
      <c r="AT222" s="9" t="s">
        <v>149</v>
      </c>
      <c r="AU222" s="9" t="s">
        <v>83</v>
      </c>
      <c r="AY222" s="9" t="s">
        <v>148</v>
      </c>
      <c r="BE222" s="155">
        <f t="shared" si="64"/>
        <v>0</v>
      </c>
      <c r="BF222" s="155">
        <f t="shared" si="65"/>
        <v>0</v>
      </c>
      <c r="BG222" s="155">
        <f t="shared" si="66"/>
        <v>0</v>
      </c>
      <c r="BH222" s="155">
        <f t="shared" si="67"/>
        <v>0</v>
      </c>
      <c r="BI222" s="155">
        <f t="shared" si="68"/>
        <v>0</v>
      </c>
      <c r="BJ222" s="9" t="s">
        <v>83</v>
      </c>
      <c r="BK222" s="155">
        <f t="shared" si="69"/>
        <v>0</v>
      </c>
      <c r="BL222" s="9" t="s">
        <v>147</v>
      </c>
      <c r="BM222" s="9" t="s">
        <v>1311</v>
      </c>
    </row>
    <row r="223" spans="2:65" s="23" customFormat="1" ht="31.5" customHeight="1">
      <c r="B223" s="146"/>
      <c r="C223" s="147" t="s">
        <v>869</v>
      </c>
      <c r="D223" s="147" t="s">
        <v>149</v>
      </c>
      <c r="E223" s="148" t="s">
        <v>2471</v>
      </c>
      <c r="F223" s="291" t="s">
        <v>2472</v>
      </c>
      <c r="G223" s="291"/>
      <c r="H223" s="291"/>
      <c r="I223" s="291"/>
      <c r="J223" s="149" t="s">
        <v>928</v>
      </c>
      <c r="K223" s="150">
        <v>6</v>
      </c>
      <c r="L223" s="292"/>
      <c r="M223" s="292"/>
      <c r="N223" s="292">
        <f t="shared" si="60"/>
        <v>0</v>
      </c>
      <c r="O223" s="292"/>
      <c r="P223" s="292"/>
      <c r="Q223" s="292"/>
      <c r="R223" s="151"/>
      <c r="T223" s="152"/>
      <c r="U223" s="34" t="s">
        <v>40</v>
      </c>
      <c r="V223" s="153">
        <v>0</v>
      </c>
      <c r="W223" s="153">
        <f t="shared" si="61"/>
        <v>0</v>
      </c>
      <c r="X223" s="153">
        <v>0</v>
      </c>
      <c r="Y223" s="153">
        <f t="shared" si="62"/>
        <v>0</v>
      </c>
      <c r="Z223" s="153">
        <v>0</v>
      </c>
      <c r="AA223" s="154">
        <f t="shared" si="63"/>
        <v>0</v>
      </c>
      <c r="AR223" s="9" t="s">
        <v>147</v>
      </c>
      <c r="AT223" s="9" t="s">
        <v>149</v>
      </c>
      <c r="AU223" s="9" t="s">
        <v>83</v>
      </c>
      <c r="AY223" s="9" t="s">
        <v>148</v>
      </c>
      <c r="BE223" s="155">
        <f t="shared" si="64"/>
        <v>0</v>
      </c>
      <c r="BF223" s="155">
        <f t="shared" si="65"/>
        <v>0</v>
      </c>
      <c r="BG223" s="155">
        <f t="shared" si="66"/>
        <v>0</v>
      </c>
      <c r="BH223" s="155">
        <f t="shared" si="67"/>
        <v>0</v>
      </c>
      <c r="BI223" s="155">
        <f t="shared" si="68"/>
        <v>0</v>
      </c>
      <c r="BJ223" s="9" t="s">
        <v>83</v>
      </c>
      <c r="BK223" s="155">
        <f t="shared" si="69"/>
        <v>0</v>
      </c>
      <c r="BL223" s="9" t="s">
        <v>147</v>
      </c>
      <c r="BM223" s="9" t="s">
        <v>1324</v>
      </c>
    </row>
    <row r="224" spans="2:65" s="23" customFormat="1" ht="22.5" customHeight="1">
      <c r="B224" s="146"/>
      <c r="C224" s="147" t="s">
        <v>874</v>
      </c>
      <c r="D224" s="147" t="s">
        <v>149</v>
      </c>
      <c r="E224" s="148" t="s">
        <v>2473</v>
      </c>
      <c r="F224" s="291" t="s">
        <v>2474</v>
      </c>
      <c r="G224" s="291"/>
      <c r="H224" s="291"/>
      <c r="I224" s="291"/>
      <c r="J224" s="149" t="s">
        <v>928</v>
      </c>
      <c r="K224" s="150">
        <v>6</v>
      </c>
      <c r="L224" s="292"/>
      <c r="M224" s="292"/>
      <c r="N224" s="292">
        <f t="shared" si="60"/>
        <v>0</v>
      </c>
      <c r="O224" s="292"/>
      <c r="P224" s="292"/>
      <c r="Q224" s="292"/>
      <c r="R224" s="151"/>
      <c r="T224" s="152"/>
      <c r="U224" s="34" t="s">
        <v>40</v>
      </c>
      <c r="V224" s="153">
        <v>0</v>
      </c>
      <c r="W224" s="153">
        <f t="shared" si="61"/>
        <v>0</v>
      </c>
      <c r="X224" s="153">
        <v>0</v>
      </c>
      <c r="Y224" s="153">
        <f t="shared" si="62"/>
        <v>0</v>
      </c>
      <c r="Z224" s="153">
        <v>0</v>
      </c>
      <c r="AA224" s="154">
        <f t="shared" si="63"/>
        <v>0</v>
      </c>
      <c r="AR224" s="9" t="s">
        <v>147</v>
      </c>
      <c r="AT224" s="9" t="s">
        <v>149</v>
      </c>
      <c r="AU224" s="9" t="s">
        <v>83</v>
      </c>
      <c r="AY224" s="9" t="s">
        <v>148</v>
      </c>
      <c r="BE224" s="155">
        <f t="shared" si="64"/>
        <v>0</v>
      </c>
      <c r="BF224" s="155">
        <f t="shared" si="65"/>
        <v>0</v>
      </c>
      <c r="BG224" s="155">
        <f t="shared" si="66"/>
        <v>0</v>
      </c>
      <c r="BH224" s="155">
        <f t="shared" si="67"/>
        <v>0</v>
      </c>
      <c r="BI224" s="155">
        <f t="shared" si="68"/>
        <v>0</v>
      </c>
      <c r="BJ224" s="9" t="s">
        <v>83</v>
      </c>
      <c r="BK224" s="155">
        <f t="shared" si="69"/>
        <v>0</v>
      </c>
      <c r="BL224" s="9" t="s">
        <v>147</v>
      </c>
      <c r="BM224" s="9" t="s">
        <v>1335</v>
      </c>
    </row>
    <row r="225" spans="2:65" s="23" customFormat="1" ht="22.5" customHeight="1">
      <c r="B225" s="146"/>
      <c r="C225" s="147" t="s">
        <v>879</v>
      </c>
      <c r="D225" s="147" t="s">
        <v>149</v>
      </c>
      <c r="E225" s="148" t="s">
        <v>2475</v>
      </c>
      <c r="F225" s="291" t="s">
        <v>2476</v>
      </c>
      <c r="G225" s="291"/>
      <c r="H225" s="291"/>
      <c r="I225" s="291"/>
      <c r="J225" s="149" t="s">
        <v>928</v>
      </c>
      <c r="K225" s="150">
        <v>6</v>
      </c>
      <c r="L225" s="292"/>
      <c r="M225" s="292"/>
      <c r="N225" s="292">
        <f t="shared" si="60"/>
        <v>0</v>
      </c>
      <c r="O225" s="292"/>
      <c r="P225" s="292"/>
      <c r="Q225" s="292"/>
      <c r="R225" s="151"/>
      <c r="T225" s="152"/>
      <c r="U225" s="34" t="s">
        <v>40</v>
      </c>
      <c r="V225" s="153">
        <v>0</v>
      </c>
      <c r="W225" s="153">
        <f t="shared" si="61"/>
        <v>0</v>
      </c>
      <c r="X225" s="153">
        <v>0</v>
      </c>
      <c r="Y225" s="153">
        <f t="shared" si="62"/>
        <v>0</v>
      </c>
      <c r="Z225" s="153">
        <v>0</v>
      </c>
      <c r="AA225" s="154">
        <f t="shared" si="63"/>
        <v>0</v>
      </c>
      <c r="AR225" s="9" t="s">
        <v>147</v>
      </c>
      <c r="AT225" s="9" t="s">
        <v>149</v>
      </c>
      <c r="AU225" s="9" t="s">
        <v>83</v>
      </c>
      <c r="AY225" s="9" t="s">
        <v>148</v>
      </c>
      <c r="BE225" s="155">
        <f t="shared" si="64"/>
        <v>0</v>
      </c>
      <c r="BF225" s="155">
        <f t="shared" si="65"/>
        <v>0</v>
      </c>
      <c r="BG225" s="155">
        <f t="shared" si="66"/>
        <v>0</v>
      </c>
      <c r="BH225" s="155">
        <f t="shared" si="67"/>
        <v>0</v>
      </c>
      <c r="BI225" s="155">
        <f t="shared" si="68"/>
        <v>0</v>
      </c>
      <c r="BJ225" s="9" t="s">
        <v>83</v>
      </c>
      <c r="BK225" s="155">
        <f t="shared" si="69"/>
        <v>0</v>
      </c>
      <c r="BL225" s="9" t="s">
        <v>147</v>
      </c>
      <c r="BM225" s="9" t="s">
        <v>1347</v>
      </c>
    </row>
    <row r="226" spans="2:63" s="134" customFormat="1" ht="36.75" customHeight="1">
      <c r="B226" s="135"/>
      <c r="C226" s="136"/>
      <c r="D226" s="137" t="s">
        <v>2332</v>
      </c>
      <c r="E226" s="137"/>
      <c r="F226" s="137"/>
      <c r="G226" s="137"/>
      <c r="H226" s="137"/>
      <c r="I226" s="137"/>
      <c r="J226" s="137"/>
      <c r="K226" s="137"/>
      <c r="L226" s="137"/>
      <c r="M226" s="137"/>
      <c r="N226" s="304">
        <f>BK226</f>
        <v>0</v>
      </c>
      <c r="O226" s="304"/>
      <c r="P226" s="304"/>
      <c r="Q226" s="304"/>
      <c r="R226" s="138"/>
      <c r="T226" s="139"/>
      <c r="U226" s="136"/>
      <c r="V226" s="136"/>
      <c r="W226" s="140">
        <f>SUM(W227:W234)</f>
        <v>0</v>
      </c>
      <c r="X226" s="136"/>
      <c r="Y226" s="140">
        <f>SUM(Y227:Y234)</f>
        <v>0</v>
      </c>
      <c r="Z226" s="136"/>
      <c r="AA226" s="141">
        <f>SUM(AA227:AA234)</f>
        <v>0</v>
      </c>
      <c r="AR226" s="142" t="s">
        <v>83</v>
      </c>
      <c r="AT226" s="143" t="s">
        <v>74</v>
      </c>
      <c r="AU226" s="143" t="s">
        <v>75</v>
      </c>
      <c r="AY226" s="142" t="s">
        <v>148</v>
      </c>
      <c r="BK226" s="144">
        <f>SUM(BK227:BK234)</f>
        <v>0</v>
      </c>
    </row>
    <row r="227" spans="2:65" s="23" customFormat="1" ht="31.5" customHeight="1">
      <c r="B227" s="146"/>
      <c r="C227" s="147" t="s">
        <v>884</v>
      </c>
      <c r="D227" s="147" t="s">
        <v>149</v>
      </c>
      <c r="E227" s="148" t="s">
        <v>2477</v>
      </c>
      <c r="F227" s="291" t="s">
        <v>2478</v>
      </c>
      <c r="G227" s="291"/>
      <c r="H227" s="291"/>
      <c r="I227" s="291"/>
      <c r="J227" s="149" t="s">
        <v>928</v>
      </c>
      <c r="K227" s="150">
        <v>3</v>
      </c>
      <c r="L227" s="292"/>
      <c r="M227" s="292"/>
      <c r="N227" s="292">
        <f aca="true" t="shared" si="70" ref="N227:N234">ROUND(L227*K227,2)</f>
        <v>0</v>
      </c>
      <c r="O227" s="292"/>
      <c r="P227" s="292"/>
      <c r="Q227" s="292"/>
      <c r="R227" s="151"/>
      <c r="T227" s="152"/>
      <c r="U227" s="34" t="s">
        <v>40</v>
      </c>
      <c r="V227" s="153">
        <v>0</v>
      </c>
      <c r="W227" s="153">
        <f aca="true" t="shared" si="71" ref="W227:W234">V227*K227</f>
        <v>0</v>
      </c>
      <c r="X227" s="153">
        <v>0</v>
      </c>
      <c r="Y227" s="153">
        <f aca="true" t="shared" si="72" ref="Y227:Y234">X227*K227</f>
        <v>0</v>
      </c>
      <c r="Z227" s="153">
        <v>0</v>
      </c>
      <c r="AA227" s="154">
        <f aca="true" t="shared" si="73" ref="AA227:AA234">Z227*K227</f>
        <v>0</v>
      </c>
      <c r="AR227" s="9" t="s">
        <v>147</v>
      </c>
      <c r="AT227" s="9" t="s">
        <v>149</v>
      </c>
      <c r="AU227" s="9" t="s">
        <v>83</v>
      </c>
      <c r="AY227" s="9" t="s">
        <v>148</v>
      </c>
      <c r="BE227" s="155">
        <f aca="true" t="shared" si="74" ref="BE227:BE234">IF(U227="základní",N227,0)</f>
        <v>0</v>
      </c>
      <c r="BF227" s="155">
        <f aca="true" t="shared" si="75" ref="BF227:BF234">IF(U227="snížená",N227,0)</f>
        <v>0</v>
      </c>
      <c r="BG227" s="155">
        <f aca="true" t="shared" si="76" ref="BG227:BG234">IF(U227="zákl. přenesená",N227,0)</f>
        <v>0</v>
      </c>
      <c r="BH227" s="155">
        <f aca="true" t="shared" si="77" ref="BH227:BH234">IF(U227="sníž. přenesená",N227,0)</f>
        <v>0</v>
      </c>
      <c r="BI227" s="155">
        <f aca="true" t="shared" si="78" ref="BI227:BI234">IF(U227="nulová",N227,0)</f>
        <v>0</v>
      </c>
      <c r="BJ227" s="9" t="s">
        <v>83</v>
      </c>
      <c r="BK227" s="155">
        <f aca="true" t="shared" si="79" ref="BK227:BK234">ROUND(L227*K227,2)</f>
        <v>0</v>
      </c>
      <c r="BL227" s="9" t="s">
        <v>147</v>
      </c>
      <c r="BM227" s="9" t="s">
        <v>1356</v>
      </c>
    </row>
    <row r="228" spans="2:65" s="23" customFormat="1" ht="31.5" customHeight="1">
      <c r="B228" s="146"/>
      <c r="C228" s="147" t="s">
        <v>889</v>
      </c>
      <c r="D228" s="147" t="s">
        <v>149</v>
      </c>
      <c r="E228" s="148" t="s">
        <v>2479</v>
      </c>
      <c r="F228" s="291" t="s">
        <v>2480</v>
      </c>
      <c r="G228" s="291"/>
      <c r="H228" s="291"/>
      <c r="I228" s="291"/>
      <c r="J228" s="149" t="s">
        <v>928</v>
      </c>
      <c r="K228" s="150">
        <v>24</v>
      </c>
      <c r="L228" s="292"/>
      <c r="M228" s="292"/>
      <c r="N228" s="292">
        <f t="shared" si="70"/>
        <v>0</v>
      </c>
      <c r="O228" s="292"/>
      <c r="P228" s="292"/>
      <c r="Q228" s="292"/>
      <c r="R228" s="151"/>
      <c r="T228" s="152"/>
      <c r="U228" s="34" t="s">
        <v>40</v>
      </c>
      <c r="V228" s="153">
        <v>0</v>
      </c>
      <c r="W228" s="153">
        <f t="shared" si="71"/>
        <v>0</v>
      </c>
      <c r="X228" s="153">
        <v>0</v>
      </c>
      <c r="Y228" s="153">
        <f t="shared" si="72"/>
        <v>0</v>
      </c>
      <c r="Z228" s="153">
        <v>0</v>
      </c>
      <c r="AA228" s="154">
        <f t="shared" si="73"/>
        <v>0</v>
      </c>
      <c r="AR228" s="9" t="s">
        <v>147</v>
      </c>
      <c r="AT228" s="9" t="s">
        <v>149</v>
      </c>
      <c r="AU228" s="9" t="s">
        <v>83</v>
      </c>
      <c r="AY228" s="9" t="s">
        <v>148</v>
      </c>
      <c r="BE228" s="155">
        <f t="shared" si="74"/>
        <v>0</v>
      </c>
      <c r="BF228" s="155">
        <f t="shared" si="75"/>
        <v>0</v>
      </c>
      <c r="BG228" s="155">
        <f t="shared" si="76"/>
        <v>0</v>
      </c>
      <c r="BH228" s="155">
        <f t="shared" si="77"/>
        <v>0</v>
      </c>
      <c r="BI228" s="155">
        <f t="shared" si="78"/>
        <v>0</v>
      </c>
      <c r="BJ228" s="9" t="s">
        <v>83</v>
      </c>
      <c r="BK228" s="155">
        <f t="shared" si="79"/>
        <v>0</v>
      </c>
      <c r="BL228" s="9" t="s">
        <v>147</v>
      </c>
      <c r="BM228" s="9" t="s">
        <v>1367</v>
      </c>
    </row>
    <row r="229" spans="2:65" s="23" customFormat="1" ht="31.5" customHeight="1">
      <c r="B229" s="146"/>
      <c r="C229" s="147" t="s">
        <v>894</v>
      </c>
      <c r="D229" s="147" t="s">
        <v>149</v>
      </c>
      <c r="E229" s="148" t="s">
        <v>2481</v>
      </c>
      <c r="F229" s="291" t="s">
        <v>2482</v>
      </c>
      <c r="G229" s="291"/>
      <c r="H229" s="291"/>
      <c r="I229" s="291"/>
      <c r="J229" s="149" t="s">
        <v>928</v>
      </c>
      <c r="K229" s="150">
        <v>4</v>
      </c>
      <c r="L229" s="292"/>
      <c r="M229" s="292"/>
      <c r="N229" s="292">
        <f t="shared" si="70"/>
        <v>0</v>
      </c>
      <c r="O229" s="292"/>
      <c r="P229" s="292"/>
      <c r="Q229" s="292"/>
      <c r="R229" s="151"/>
      <c r="T229" s="152"/>
      <c r="U229" s="34" t="s">
        <v>40</v>
      </c>
      <c r="V229" s="153">
        <v>0</v>
      </c>
      <c r="W229" s="153">
        <f t="shared" si="71"/>
        <v>0</v>
      </c>
      <c r="X229" s="153">
        <v>0</v>
      </c>
      <c r="Y229" s="153">
        <f t="shared" si="72"/>
        <v>0</v>
      </c>
      <c r="Z229" s="153">
        <v>0</v>
      </c>
      <c r="AA229" s="154">
        <f t="shared" si="73"/>
        <v>0</v>
      </c>
      <c r="AR229" s="9" t="s">
        <v>147</v>
      </c>
      <c r="AT229" s="9" t="s">
        <v>149</v>
      </c>
      <c r="AU229" s="9" t="s">
        <v>83</v>
      </c>
      <c r="AY229" s="9" t="s">
        <v>148</v>
      </c>
      <c r="BE229" s="155">
        <f t="shared" si="74"/>
        <v>0</v>
      </c>
      <c r="BF229" s="155">
        <f t="shared" si="75"/>
        <v>0</v>
      </c>
      <c r="BG229" s="155">
        <f t="shared" si="76"/>
        <v>0</v>
      </c>
      <c r="BH229" s="155">
        <f t="shared" si="77"/>
        <v>0</v>
      </c>
      <c r="BI229" s="155">
        <f t="shared" si="78"/>
        <v>0</v>
      </c>
      <c r="BJ229" s="9" t="s">
        <v>83</v>
      </c>
      <c r="BK229" s="155">
        <f t="shared" si="79"/>
        <v>0</v>
      </c>
      <c r="BL229" s="9" t="s">
        <v>147</v>
      </c>
      <c r="BM229" s="9" t="s">
        <v>1376</v>
      </c>
    </row>
    <row r="230" spans="2:65" s="23" customFormat="1" ht="31.5" customHeight="1">
      <c r="B230" s="146"/>
      <c r="C230" s="147" t="s">
        <v>900</v>
      </c>
      <c r="D230" s="147" t="s">
        <v>149</v>
      </c>
      <c r="E230" s="148" t="s">
        <v>2483</v>
      </c>
      <c r="F230" s="291" t="s">
        <v>2484</v>
      </c>
      <c r="G230" s="291"/>
      <c r="H230" s="291"/>
      <c r="I230" s="291"/>
      <c r="J230" s="149" t="s">
        <v>928</v>
      </c>
      <c r="K230" s="150">
        <v>1</v>
      </c>
      <c r="L230" s="292"/>
      <c r="M230" s="292"/>
      <c r="N230" s="292">
        <f t="shared" si="70"/>
        <v>0</v>
      </c>
      <c r="O230" s="292"/>
      <c r="P230" s="292"/>
      <c r="Q230" s="292"/>
      <c r="R230" s="151"/>
      <c r="T230" s="152"/>
      <c r="U230" s="34" t="s">
        <v>40</v>
      </c>
      <c r="V230" s="153">
        <v>0</v>
      </c>
      <c r="W230" s="153">
        <f t="shared" si="71"/>
        <v>0</v>
      </c>
      <c r="X230" s="153">
        <v>0</v>
      </c>
      <c r="Y230" s="153">
        <f t="shared" si="72"/>
        <v>0</v>
      </c>
      <c r="Z230" s="153">
        <v>0</v>
      </c>
      <c r="AA230" s="154">
        <f t="shared" si="73"/>
        <v>0</v>
      </c>
      <c r="AR230" s="9" t="s">
        <v>147</v>
      </c>
      <c r="AT230" s="9" t="s">
        <v>149</v>
      </c>
      <c r="AU230" s="9" t="s">
        <v>83</v>
      </c>
      <c r="AY230" s="9" t="s">
        <v>148</v>
      </c>
      <c r="BE230" s="155">
        <f t="shared" si="74"/>
        <v>0</v>
      </c>
      <c r="BF230" s="155">
        <f t="shared" si="75"/>
        <v>0</v>
      </c>
      <c r="BG230" s="155">
        <f t="shared" si="76"/>
        <v>0</v>
      </c>
      <c r="BH230" s="155">
        <f t="shared" si="77"/>
        <v>0</v>
      </c>
      <c r="BI230" s="155">
        <f t="shared" si="78"/>
        <v>0</v>
      </c>
      <c r="BJ230" s="9" t="s">
        <v>83</v>
      </c>
      <c r="BK230" s="155">
        <f t="shared" si="79"/>
        <v>0</v>
      </c>
      <c r="BL230" s="9" t="s">
        <v>147</v>
      </c>
      <c r="BM230" s="9" t="s">
        <v>1387</v>
      </c>
    </row>
    <row r="231" spans="2:65" s="23" customFormat="1" ht="31.5" customHeight="1">
      <c r="B231" s="146"/>
      <c r="C231" s="147" t="s">
        <v>905</v>
      </c>
      <c r="D231" s="147" t="s">
        <v>149</v>
      </c>
      <c r="E231" s="148" t="s">
        <v>2485</v>
      </c>
      <c r="F231" s="291" t="s">
        <v>2486</v>
      </c>
      <c r="G231" s="291"/>
      <c r="H231" s="291"/>
      <c r="I231" s="291"/>
      <c r="J231" s="149" t="s">
        <v>928</v>
      </c>
      <c r="K231" s="150">
        <v>2</v>
      </c>
      <c r="L231" s="292"/>
      <c r="M231" s="292"/>
      <c r="N231" s="292">
        <f t="shared" si="70"/>
        <v>0</v>
      </c>
      <c r="O231" s="292"/>
      <c r="P231" s="292"/>
      <c r="Q231" s="292"/>
      <c r="R231" s="151"/>
      <c r="T231" s="152"/>
      <c r="U231" s="34" t="s">
        <v>40</v>
      </c>
      <c r="V231" s="153">
        <v>0</v>
      </c>
      <c r="W231" s="153">
        <f t="shared" si="71"/>
        <v>0</v>
      </c>
      <c r="X231" s="153">
        <v>0</v>
      </c>
      <c r="Y231" s="153">
        <f t="shared" si="72"/>
        <v>0</v>
      </c>
      <c r="Z231" s="153">
        <v>0</v>
      </c>
      <c r="AA231" s="154">
        <f t="shared" si="73"/>
        <v>0</v>
      </c>
      <c r="AR231" s="9" t="s">
        <v>147</v>
      </c>
      <c r="AT231" s="9" t="s">
        <v>149</v>
      </c>
      <c r="AU231" s="9" t="s">
        <v>83</v>
      </c>
      <c r="AY231" s="9" t="s">
        <v>148</v>
      </c>
      <c r="BE231" s="155">
        <f t="shared" si="74"/>
        <v>0</v>
      </c>
      <c r="BF231" s="155">
        <f t="shared" si="75"/>
        <v>0</v>
      </c>
      <c r="BG231" s="155">
        <f t="shared" si="76"/>
        <v>0</v>
      </c>
      <c r="BH231" s="155">
        <f t="shared" si="77"/>
        <v>0</v>
      </c>
      <c r="BI231" s="155">
        <f t="shared" si="78"/>
        <v>0</v>
      </c>
      <c r="BJ231" s="9" t="s">
        <v>83</v>
      </c>
      <c r="BK231" s="155">
        <f t="shared" si="79"/>
        <v>0</v>
      </c>
      <c r="BL231" s="9" t="s">
        <v>147</v>
      </c>
      <c r="BM231" s="9" t="s">
        <v>1396</v>
      </c>
    </row>
    <row r="232" spans="2:65" s="23" customFormat="1" ht="31.5" customHeight="1">
      <c r="B232" s="146"/>
      <c r="C232" s="147" t="s">
        <v>911</v>
      </c>
      <c r="D232" s="147" t="s">
        <v>149</v>
      </c>
      <c r="E232" s="148" t="s">
        <v>2487</v>
      </c>
      <c r="F232" s="291" t="s">
        <v>2488</v>
      </c>
      <c r="G232" s="291"/>
      <c r="H232" s="291"/>
      <c r="I232" s="291"/>
      <c r="J232" s="149" t="s">
        <v>928</v>
      </c>
      <c r="K232" s="150">
        <v>4</v>
      </c>
      <c r="L232" s="292"/>
      <c r="M232" s="292"/>
      <c r="N232" s="292">
        <f t="shared" si="70"/>
        <v>0</v>
      </c>
      <c r="O232" s="292"/>
      <c r="P232" s="292"/>
      <c r="Q232" s="292"/>
      <c r="R232" s="151"/>
      <c r="T232" s="152"/>
      <c r="U232" s="34" t="s">
        <v>40</v>
      </c>
      <c r="V232" s="153">
        <v>0</v>
      </c>
      <c r="W232" s="153">
        <f t="shared" si="71"/>
        <v>0</v>
      </c>
      <c r="X232" s="153">
        <v>0</v>
      </c>
      <c r="Y232" s="153">
        <f t="shared" si="72"/>
        <v>0</v>
      </c>
      <c r="Z232" s="153">
        <v>0</v>
      </c>
      <c r="AA232" s="154">
        <f t="shared" si="73"/>
        <v>0</v>
      </c>
      <c r="AR232" s="9" t="s">
        <v>147</v>
      </c>
      <c r="AT232" s="9" t="s">
        <v>149</v>
      </c>
      <c r="AU232" s="9" t="s">
        <v>83</v>
      </c>
      <c r="AY232" s="9" t="s">
        <v>148</v>
      </c>
      <c r="BE232" s="155">
        <f t="shared" si="74"/>
        <v>0</v>
      </c>
      <c r="BF232" s="155">
        <f t="shared" si="75"/>
        <v>0</v>
      </c>
      <c r="BG232" s="155">
        <f t="shared" si="76"/>
        <v>0</v>
      </c>
      <c r="BH232" s="155">
        <f t="shared" si="77"/>
        <v>0</v>
      </c>
      <c r="BI232" s="155">
        <f t="shared" si="78"/>
        <v>0</v>
      </c>
      <c r="BJ232" s="9" t="s">
        <v>83</v>
      </c>
      <c r="BK232" s="155">
        <f t="shared" si="79"/>
        <v>0</v>
      </c>
      <c r="BL232" s="9" t="s">
        <v>147</v>
      </c>
      <c r="BM232" s="9" t="s">
        <v>1416</v>
      </c>
    </row>
    <row r="233" spans="2:65" s="23" customFormat="1" ht="31.5" customHeight="1">
      <c r="B233" s="146"/>
      <c r="C233" s="147" t="s">
        <v>915</v>
      </c>
      <c r="D233" s="147" t="s">
        <v>149</v>
      </c>
      <c r="E233" s="148" t="s">
        <v>2489</v>
      </c>
      <c r="F233" s="291" t="s">
        <v>2490</v>
      </c>
      <c r="G233" s="291"/>
      <c r="H233" s="291"/>
      <c r="I233" s="291"/>
      <c r="J233" s="149"/>
      <c r="K233" s="150">
        <v>2</v>
      </c>
      <c r="L233" s="292"/>
      <c r="M233" s="292"/>
      <c r="N233" s="292">
        <f t="shared" si="70"/>
        <v>0</v>
      </c>
      <c r="O233" s="292"/>
      <c r="P233" s="292"/>
      <c r="Q233" s="292"/>
      <c r="R233" s="151"/>
      <c r="T233" s="152"/>
      <c r="U233" s="34" t="s">
        <v>40</v>
      </c>
      <c r="V233" s="153">
        <v>0</v>
      </c>
      <c r="W233" s="153">
        <f t="shared" si="71"/>
        <v>0</v>
      </c>
      <c r="X233" s="153">
        <v>0</v>
      </c>
      <c r="Y233" s="153">
        <f t="shared" si="72"/>
        <v>0</v>
      </c>
      <c r="Z233" s="153">
        <v>0</v>
      </c>
      <c r="AA233" s="154">
        <f t="shared" si="73"/>
        <v>0</v>
      </c>
      <c r="AR233" s="9" t="s">
        <v>147</v>
      </c>
      <c r="AT233" s="9" t="s">
        <v>149</v>
      </c>
      <c r="AU233" s="9" t="s">
        <v>83</v>
      </c>
      <c r="AY233" s="9" t="s">
        <v>148</v>
      </c>
      <c r="BE233" s="155">
        <f t="shared" si="74"/>
        <v>0</v>
      </c>
      <c r="BF233" s="155">
        <f t="shared" si="75"/>
        <v>0</v>
      </c>
      <c r="BG233" s="155">
        <f t="shared" si="76"/>
        <v>0</v>
      </c>
      <c r="BH233" s="155">
        <f t="shared" si="77"/>
        <v>0</v>
      </c>
      <c r="BI233" s="155">
        <f t="shared" si="78"/>
        <v>0</v>
      </c>
      <c r="BJ233" s="9" t="s">
        <v>83</v>
      </c>
      <c r="BK233" s="155">
        <f t="shared" si="79"/>
        <v>0</v>
      </c>
      <c r="BL233" s="9" t="s">
        <v>147</v>
      </c>
      <c r="BM233" s="9" t="s">
        <v>1426</v>
      </c>
    </row>
    <row r="234" spans="2:65" s="23" customFormat="1" ht="22.5" customHeight="1">
      <c r="B234" s="146"/>
      <c r="C234" s="147" t="s">
        <v>921</v>
      </c>
      <c r="D234" s="147" t="s">
        <v>149</v>
      </c>
      <c r="E234" s="148" t="s">
        <v>2491</v>
      </c>
      <c r="F234" s="291" t="s">
        <v>2492</v>
      </c>
      <c r="G234" s="291"/>
      <c r="H234" s="291"/>
      <c r="I234" s="291"/>
      <c r="J234" s="149" t="s">
        <v>928</v>
      </c>
      <c r="K234" s="150">
        <v>15</v>
      </c>
      <c r="L234" s="292"/>
      <c r="M234" s="292"/>
      <c r="N234" s="292">
        <f t="shared" si="70"/>
        <v>0</v>
      </c>
      <c r="O234" s="292"/>
      <c r="P234" s="292"/>
      <c r="Q234" s="292"/>
      <c r="R234" s="151"/>
      <c r="T234" s="152"/>
      <c r="U234" s="34" t="s">
        <v>40</v>
      </c>
      <c r="V234" s="153">
        <v>0</v>
      </c>
      <c r="W234" s="153">
        <f t="shared" si="71"/>
        <v>0</v>
      </c>
      <c r="X234" s="153">
        <v>0</v>
      </c>
      <c r="Y234" s="153">
        <f t="shared" si="72"/>
        <v>0</v>
      </c>
      <c r="Z234" s="153">
        <v>0</v>
      </c>
      <c r="AA234" s="154">
        <f t="shared" si="73"/>
        <v>0</v>
      </c>
      <c r="AR234" s="9" t="s">
        <v>147</v>
      </c>
      <c r="AT234" s="9" t="s">
        <v>149</v>
      </c>
      <c r="AU234" s="9" t="s">
        <v>83</v>
      </c>
      <c r="AY234" s="9" t="s">
        <v>148</v>
      </c>
      <c r="BE234" s="155">
        <f t="shared" si="74"/>
        <v>0</v>
      </c>
      <c r="BF234" s="155">
        <f t="shared" si="75"/>
        <v>0</v>
      </c>
      <c r="BG234" s="155">
        <f t="shared" si="76"/>
        <v>0</v>
      </c>
      <c r="BH234" s="155">
        <f t="shared" si="77"/>
        <v>0</v>
      </c>
      <c r="BI234" s="155">
        <f t="shared" si="78"/>
        <v>0</v>
      </c>
      <c r="BJ234" s="9" t="s">
        <v>83</v>
      </c>
      <c r="BK234" s="155">
        <f t="shared" si="79"/>
        <v>0</v>
      </c>
      <c r="BL234" s="9" t="s">
        <v>147</v>
      </c>
      <c r="BM234" s="9" t="s">
        <v>1436</v>
      </c>
    </row>
    <row r="235" spans="2:63" s="134" customFormat="1" ht="36.75" customHeight="1">
      <c r="B235" s="135"/>
      <c r="C235" s="136"/>
      <c r="D235" s="137" t="s">
        <v>2333</v>
      </c>
      <c r="E235" s="137"/>
      <c r="F235" s="137"/>
      <c r="G235" s="137"/>
      <c r="H235" s="137"/>
      <c r="I235" s="137"/>
      <c r="J235" s="137"/>
      <c r="K235" s="137"/>
      <c r="L235" s="137"/>
      <c r="M235" s="137"/>
      <c r="N235" s="304">
        <f>BK235</f>
        <v>0</v>
      </c>
      <c r="O235" s="304"/>
      <c r="P235" s="304"/>
      <c r="Q235" s="304"/>
      <c r="R235" s="138"/>
      <c r="T235" s="139"/>
      <c r="U235" s="136"/>
      <c r="V235" s="136"/>
      <c r="W235" s="140">
        <f>SUM(W236:W252)</f>
        <v>0</v>
      </c>
      <c r="X235" s="136"/>
      <c r="Y235" s="140">
        <f>SUM(Y236:Y252)</f>
        <v>0</v>
      </c>
      <c r="Z235" s="136"/>
      <c r="AA235" s="141">
        <f>SUM(AA236:AA252)</f>
        <v>0</v>
      </c>
      <c r="AR235" s="142" t="s">
        <v>83</v>
      </c>
      <c r="AT235" s="143" t="s">
        <v>74</v>
      </c>
      <c r="AU235" s="143" t="s">
        <v>75</v>
      </c>
      <c r="AY235" s="142" t="s">
        <v>148</v>
      </c>
      <c r="BK235" s="144">
        <f>SUM(BK236:BK252)</f>
        <v>0</v>
      </c>
    </row>
    <row r="236" spans="2:65" s="23" customFormat="1" ht="22.5" customHeight="1">
      <c r="B236" s="146"/>
      <c r="C236" s="147" t="s">
        <v>925</v>
      </c>
      <c r="D236" s="147" t="s">
        <v>149</v>
      </c>
      <c r="E236" s="148" t="s">
        <v>2493</v>
      </c>
      <c r="F236" s="291" t="s">
        <v>2494</v>
      </c>
      <c r="G236" s="291"/>
      <c r="H236" s="291"/>
      <c r="I236" s="291"/>
      <c r="J236" s="149" t="s">
        <v>928</v>
      </c>
      <c r="K236" s="150">
        <v>34</v>
      </c>
      <c r="L236" s="292"/>
      <c r="M236" s="292"/>
      <c r="N236" s="292">
        <f aca="true" t="shared" si="80" ref="N236:N252">ROUND(L236*K236,2)</f>
        <v>0</v>
      </c>
      <c r="O236" s="292"/>
      <c r="P236" s="292"/>
      <c r="Q236" s="292"/>
      <c r="R236" s="151"/>
      <c r="T236" s="152"/>
      <c r="U236" s="34" t="s">
        <v>40</v>
      </c>
      <c r="V236" s="153">
        <v>0</v>
      </c>
      <c r="W236" s="153">
        <f aca="true" t="shared" si="81" ref="W236:W252">V236*K236</f>
        <v>0</v>
      </c>
      <c r="X236" s="153">
        <v>0</v>
      </c>
      <c r="Y236" s="153">
        <f aca="true" t="shared" si="82" ref="Y236:Y252">X236*K236</f>
        <v>0</v>
      </c>
      <c r="Z236" s="153">
        <v>0</v>
      </c>
      <c r="AA236" s="154">
        <f aca="true" t="shared" si="83" ref="AA236:AA252">Z236*K236</f>
        <v>0</v>
      </c>
      <c r="AR236" s="9" t="s">
        <v>147</v>
      </c>
      <c r="AT236" s="9" t="s">
        <v>149</v>
      </c>
      <c r="AU236" s="9" t="s">
        <v>83</v>
      </c>
      <c r="AY236" s="9" t="s">
        <v>148</v>
      </c>
      <c r="BE236" s="155">
        <f aca="true" t="shared" si="84" ref="BE236:BE252">IF(U236="základní",N236,0)</f>
        <v>0</v>
      </c>
      <c r="BF236" s="155">
        <f aca="true" t="shared" si="85" ref="BF236:BF252">IF(U236="snížená",N236,0)</f>
        <v>0</v>
      </c>
      <c r="BG236" s="155">
        <f aca="true" t="shared" si="86" ref="BG236:BG252">IF(U236="zákl. přenesená",N236,0)</f>
        <v>0</v>
      </c>
      <c r="BH236" s="155">
        <f aca="true" t="shared" si="87" ref="BH236:BH252">IF(U236="sníž. přenesená",N236,0)</f>
        <v>0</v>
      </c>
      <c r="BI236" s="155">
        <f aca="true" t="shared" si="88" ref="BI236:BI252">IF(U236="nulová",N236,0)</f>
        <v>0</v>
      </c>
      <c r="BJ236" s="9" t="s">
        <v>83</v>
      </c>
      <c r="BK236" s="155">
        <f aca="true" t="shared" si="89" ref="BK236:BK252">ROUND(L236*K236,2)</f>
        <v>0</v>
      </c>
      <c r="BL236" s="9" t="s">
        <v>147</v>
      </c>
      <c r="BM236" s="9" t="s">
        <v>1446</v>
      </c>
    </row>
    <row r="237" spans="2:65" s="23" customFormat="1" ht="22.5" customHeight="1">
      <c r="B237" s="146"/>
      <c r="C237" s="147" t="s">
        <v>932</v>
      </c>
      <c r="D237" s="147" t="s">
        <v>149</v>
      </c>
      <c r="E237" s="148" t="s">
        <v>2495</v>
      </c>
      <c r="F237" s="291" t="s">
        <v>2496</v>
      </c>
      <c r="G237" s="291"/>
      <c r="H237" s="291"/>
      <c r="I237" s="291"/>
      <c r="J237" s="149" t="s">
        <v>928</v>
      </c>
      <c r="K237" s="150">
        <v>5</v>
      </c>
      <c r="L237" s="292"/>
      <c r="M237" s="292"/>
      <c r="N237" s="292">
        <f t="shared" si="80"/>
        <v>0</v>
      </c>
      <c r="O237" s="292"/>
      <c r="P237" s="292"/>
      <c r="Q237" s="292"/>
      <c r="R237" s="151"/>
      <c r="T237" s="152"/>
      <c r="U237" s="34" t="s">
        <v>40</v>
      </c>
      <c r="V237" s="153">
        <v>0</v>
      </c>
      <c r="W237" s="153">
        <f t="shared" si="81"/>
        <v>0</v>
      </c>
      <c r="X237" s="153">
        <v>0</v>
      </c>
      <c r="Y237" s="153">
        <f t="shared" si="82"/>
        <v>0</v>
      </c>
      <c r="Z237" s="153">
        <v>0</v>
      </c>
      <c r="AA237" s="154">
        <f t="shared" si="83"/>
        <v>0</v>
      </c>
      <c r="AR237" s="9" t="s">
        <v>147</v>
      </c>
      <c r="AT237" s="9" t="s">
        <v>149</v>
      </c>
      <c r="AU237" s="9" t="s">
        <v>83</v>
      </c>
      <c r="AY237" s="9" t="s">
        <v>148</v>
      </c>
      <c r="BE237" s="155">
        <f t="shared" si="84"/>
        <v>0</v>
      </c>
      <c r="BF237" s="155">
        <f t="shared" si="85"/>
        <v>0</v>
      </c>
      <c r="BG237" s="155">
        <f t="shared" si="86"/>
        <v>0</v>
      </c>
      <c r="BH237" s="155">
        <f t="shared" si="87"/>
        <v>0</v>
      </c>
      <c r="BI237" s="155">
        <f t="shared" si="88"/>
        <v>0</v>
      </c>
      <c r="BJ237" s="9" t="s">
        <v>83</v>
      </c>
      <c r="BK237" s="155">
        <f t="shared" si="89"/>
        <v>0</v>
      </c>
      <c r="BL237" s="9" t="s">
        <v>147</v>
      </c>
      <c r="BM237" s="9" t="s">
        <v>1456</v>
      </c>
    </row>
    <row r="238" spans="2:65" s="23" customFormat="1" ht="22.5" customHeight="1">
      <c r="B238" s="146"/>
      <c r="C238" s="147" t="s">
        <v>938</v>
      </c>
      <c r="D238" s="147" t="s">
        <v>149</v>
      </c>
      <c r="E238" s="148" t="s">
        <v>2497</v>
      </c>
      <c r="F238" s="291" t="s">
        <v>2498</v>
      </c>
      <c r="G238" s="291"/>
      <c r="H238" s="291"/>
      <c r="I238" s="291"/>
      <c r="J238" s="149" t="s">
        <v>928</v>
      </c>
      <c r="K238" s="150">
        <v>1</v>
      </c>
      <c r="L238" s="292"/>
      <c r="M238" s="292"/>
      <c r="N238" s="292">
        <f t="shared" si="80"/>
        <v>0</v>
      </c>
      <c r="O238" s="292"/>
      <c r="P238" s="292"/>
      <c r="Q238" s="292"/>
      <c r="R238" s="151"/>
      <c r="T238" s="152"/>
      <c r="U238" s="34" t="s">
        <v>40</v>
      </c>
      <c r="V238" s="153">
        <v>0</v>
      </c>
      <c r="W238" s="153">
        <f t="shared" si="81"/>
        <v>0</v>
      </c>
      <c r="X238" s="153">
        <v>0</v>
      </c>
      <c r="Y238" s="153">
        <f t="shared" si="82"/>
        <v>0</v>
      </c>
      <c r="Z238" s="153">
        <v>0</v>
      </c>
      <c r="AA238" s="154">
        <f t="shared" si="83"/>
        <v>0</v>
      </c>
      <c r="AR238" s="9" t="s">
        <v>147</v>
      </c>
      <c r="AT238" s="9" t="s">
        <v>149</v>
      </c>
      <c r="AU238" s="9" t="s">
        <v>83</v>
      </c>
      <c r="AY238" s="9" t="s">
        <v>148</v>
      </c>
      <c r="BE238" s="155">
        <f t="shared" si="84"/>
        <v>0</v>
      </c>
      <c r="BF238" s="155">
        <f t="shared" si="85"/>
        <v>0</v>
      </c>
      <c r="BG238" s="155">
        <f t="shared" si="86"/>
        <v>0</v>
      </c>
      <c r="BH238" s="155">
        <f t="shared" si="87"/>
        <v>0</v>
      </c>
      <c r="BI238" s="155">
        <f t="shared" si="88"/>
        <v>0</v>
      </c>
      <c r="BJ238" s="9" t="s">
        <v>83</v>
      </c>
      <c r="BK238" s="155">
        <f t="shared" si="89"/>
        <v>0</v>
      </c>
      <c r="BL238" s="9" t="s">
        <v>147</v>
      </c>
      <c r="BM238" s="9" t="s">
        <v>1467</v>
      </c>
    </row>
    <row r="239" spans="2:65" s="23" customFormat="1" ht="22.5" customHeight="1">
      <c r="B239" s="146"/>
      <c r="C239" s="147" t="s">
        <v>943</v>
      </c>
      <c r="D239" s="147" t="s">
        <v>149</v>
      </c>
      <c r="E239" s="148" t="s">
        <v>2499</v>
      </c>
      <c r="F239" s="291" t="s">
        <v>2500</v>
      </c>
      <c r="G239" s="291"/>
      <c r="H239" s="291"/>
      <c r="I239" s="291"/>
      <c r="J239" s="149" t="s">
        <v>928</v>
      </c>
      <c r="K239" s="150">
        <v>16</v>
      </c>
      <c r="L239" s="292"/>
      <c r="M239" s="292"/>
      <c r="N239" s="292">
        <f t="shared" si="80"/>
        <v>0</v>
      </c>
      <c r="O239" s="292"/>
      <c r="P239" s="292"/>
      <c r="Q239" s="292"/>
      <c r="R239" s="151"/>
      <c r="T239" s="152"/>
      <c r="U239" s="34" t="s">
        <v>40</v>
      </c>
      <c r="V239" s="153">
        <v>0</v>
      </c>
      <c r="W239" s="153">
        <f t="shared" si="81"/>
        <v>0</v>
      </c>
      <c r="X239" s="153">
        <v>0</v>
      </c>
      <c r="Y239" s="153">
        <f t="shared" si="82"/>
        <v>0</v>
      </c>
      <c r="Z239" s="153">
        <v>0</v>
      </c>
      <c r="AA239" s="154">
        <f t="shared" si="83"/>
        <v>0</v>
      </c>
      <c r="AR239" s="9" t="s">
        <v>147</v>
      </c>
      <c r="AT239" s="9" t="s">
        <v>149</v>
      </c>
      <c r="AU239" s="9" t="s">
        <v>83</v>
      </c>
      <c r="AY239" s="9" t="s">
        <v>148</v>
      </c>
      <c r="BE239" s="155">
        <f t="shared" si="84"/>
        <v>0</v>
      </c>
      <c r="BF239" s="155">
        <f t="shared" si="85"/>
        <v>0</v>
      </c>
      <c r="BG239" s="155">
        <f t="shared" si="86"/>
        <v>0</v>
      </c>
      <c r="BH239" s="155">
        <f t="shared" si="87"/>
        <v>0</v>
      </c>
      <c r="BI239" s="155">
        <f t="shared" si="88"/>
        <v>0</v>
      </c>
      <c r="BJ239" s="9" t="s">
        <v>83</v>
      </c>
      <c r="BK239" s="155">
        <f t="shared" si="89"/>
        <v>0</v>
      </c>
      <c r="BL239" s="9" t="s">
        <v>147</v>
      </c>
      <c r="BM239" s="9" t="s">
        <v>1479</v>
      </c>
    </row>
    <row r="240" spans="2:65" s="23" customFormat="1" ht="22.5" customHeight="1">
      <c r="B240" s="146"/>
      <c r="C240" s="147" t="s">
        <v>948</v>
      </c>
      <c r="D240" s="147" t="s">
        <v>149</v>
      </c>
      <c r="E240" s="148" t="s">
        <v>2501</v>
      </c>
      <c r="F240" s="291" t="s">
        <v>2502</v>
      </c>
      <c r="G240" s="291"/>
      <c r="H240" s="291"/>
      <c r="I240" s="291"/>
      <c r="J240" s="149" t="s">
        <v>928</v>
      </c>
      <c r="K240" s="150">
        <v>5</v>
      </c>
      <c r="L240" s="292"/>
      <c r="M240" s="292"/>
      <c r="N240" s="292">
        <f t="shared" si="80"/>
        <v>0</v>
      </c>
      <c r="O240" s="292"/>
      <c r="P240" s="292"/>
      <c r="Q240" s="292"/>
      <c r="R240" s="151"/>
      <c r="T240" s="152"/>
      <c r="U240" s="34" t="s">
        <v>40</v>
      </c>
      <c r="V240" s="153">
        <v>0</v>
      </c>
      <c r="W240" s="153">
        <f t="shared" si="81"/>
        <v>0</v>
      </c>
      <c r="X240" s="153">
        <v>0</v>
      </c>
      <c r="Y240" s="153">
        <f t="shared" si="82"/>
        <v>0</v>
      </c>
      <c r="Z240" s="153">
        <v>0</v>
      </c>
      <c r="AA240" s="154">
        <f t="shared" si="83"/>
        <v>0</v>
      </c>
      <c r="AR240" s="9" t="s">
        <v>147</v>
      </c>
      <c r="AT240" s="9" t="s">
        <v>149</v>
      </c>
      <c r="AU240" s="9" t="s">
        <v>83</v>
      </c>
      <c r="AY240" s="9" t="s">
        <v>148</v>
      </c>
      <c r="BE240" s="155">
        <f t="shared" si="84"/>
        <v>0</v>
      </c>
      <c r="BF240" s="155">
        <f t="shared" si="85"/>
        <v>0</v>
      </c>
      <c r="BG240" s="155">
        <f t="shared" si="86"/>
        <v>0</v>
      </c>
      <c r="BH240" s="155">
        <f t="shared" si="87"/>
        <v>0</v>
      </c>
      <c r="BI240" s="155">
        <f t="shared" si="88"/>
        <v>0</v>
      </c>
      <c r="BJ240" s="9" t="s">
        <v>83</v>
      </c>
      <c r="BK240" s="155">
        <f t="shared" si="89"/>
        <v>0</v>
      </c>
      <c r="BL240" s="9" t="s">
        <v>147</v>
      </c>
      <c r="BM240" s="9" t="s">
        <v>1490</v>
      </c>
    </row>
    <row r="241" spans="2:65" s="23" customFormat="1" ht="22.5" customHeight="1">
      <c r="B241" s="146"/>
      <c r="C241" s="147" t="s">
        <v>952</v>
      </c>
      <c r="D241" s="147" t="s">
        <v>149</v>
      </c>
      <c r="E241" s="148" t="s">
        <v>2503</v>
      </c>
      <c r="F241" s="291" t="s">
        <v>2504</v>
      </c>
      <c r="G241" s="291"/>
      <c r="H241" s="291"/>
      <c r="I241" s="291"/>
      <c r="J241" s="149" t="s">
        <v>928</v>
      </c>
      <c r="K241" s="150">
        <v>14</v>
      </c>
      <c r="L241" s="292"/>
      <c r="M241" s="292"/>
      <c r="N241" s="292">
        <f t="shared" si="80"/>
        <v>0</v>
      </c>
      <c r="O241" s="292"/>
      <c r="P241" s="292"/>
      <c r="Q241" s="292"/>
      <c r="R241" s="151"/>
      <c r="T241" s="152"/>
      <c r="U241" s="34" t="s">
        <v>40</v>
      </c>
      <c r="V241" s="153">
        <v>0</v>
      </c>
      <c r="W241" s="153">
        <f t="shared" si="81"/>
        <v>0</v>
      </c>
      <c r="X241" s="153">
        <v>0</v>
      </c>
      <c r="Y241" s="153">
        <f t="shared" si="82"/>
        <v>0</v>
      </c>
      <c r="Z241" s="153">
        <v>0</v>
      </c>
      <c r="AA241" s="154">
        <f t="shared" si="83"/>
        <v>0</v>
      </c>
      <c r="AR241" s="9" t="s">
        <v>147</v>
      </c>
      <c r="AT241" s="9" t="s">
        <v>149</v>
      </c>
      <c r="AU241" s="9" t="s">
        <v>83</v>
      </c>
      <c r="AY241" s="9" t="s">
        <v>148</v>
      </c>
      <c r="BE241" s="155">
        <f t="shared" si="84"/>
        <v>0</v>
      </c>
      <c r="BF241" s="155">
        <f t="shared" si="85"/>
        <v>0</v>
      </c>
      <c r="BG241" s="155">
        <f t="shared" si="86"/>
        <v>0</v>
      </c>
      <c r="BH241" s="155">
        <f t="shared" si="87"/>
        <v>0</v>
      </c>
      <c r="BI241" s="155">
        <f t="shared" si="88"/>
        <v>0</v>
      </c>
      <c r="BJ241" s="9" t="s">
        <v>83</v>
      </c>
      <c r="BK241" s="155">
        <f t="shared" si="89"/>
        <v>0</v>
      </c>
      <c r="BL241" s="9" t="s">
        <v>147</v>
      </c>
      <c r="BM241" s="9" t="s">
        <v>1500</v>
      </c>
    </row>
    <row r="242" spans="2:65" s="23" customFormat="1" ht="22.5" customHeight="1">
      <c r="B242" s="146"/>
      <c r="C242" s="147" t="s">
        <v>956</v>
      </c>
      <c r="D242" s="147" t="s">
        <v>149</v>
      </c>
      <c r="E242" s="148" t="s">
        <v>2505</v>
      </c>
      <c r="F242" s="291" t="s">
        <v>2506</v>
      </c>
      <c r="G242" s="291"/>
      <c r="H242" s="291"/>
      <c r="I242" s="291"/>
      <c r="J242" s="149" t="s">
        <v>928</v>
      </c>
      <c r="K242" s="150">
        <v>18</v>
      </c>
      <c r="L242" s="292"/>
      <c r="M242" s="292"/>
      <c r="N242" s="292">
        <f t="shared" si="80"/>
        <v>0</v>
      </c>
      <c r="O242" s="292"/>
      <c r="P242" s="292"/>
      <c r="Q242" s="292"/>
      <c r="R242" s="151"/>
      <c r="T242" s="152"/>
      <c r="U242" s="34" t="s">
        <v>40</v>
      </c>
      <c r="V242" s="153">
        <v>0</v>
      </c>
      <c r="W242" s="153">
        <f t="shared" si="81"/>
        <v>0</v>
      </c>
      <c r="X242" s="153">
        <v>0</v>
      </c>
      <c r="Y242" s="153">
        <f t="shared" si="82"/>
        <v>0</v>
      </c>
      <c r="Z242" s="153">
        <v>0</v>
      </c>
      <c r="AA242" s="154">
        <f t="shared" si="83"/>
        <v>0</v>
      </c>
      <c r="AR242" s="9" t="s">
        <v>147</v>
      </c>
      <c r="AT242" s="9" t="s">
        <v>149</v>
      </c>
      <c r="AU242" s="9" t="s">
        <v>83</v>
      </c>
      <c r="AY242" s="9" t="s">
        <v>148</v>
      </c>
      <c r="BE242" s="155">
        <f t="shared" si="84"/>
        <v>0</v>
      </c>
      <c r="BF242" s="155">
        <f t="shared" si="85"/>
        <v>0</v>
      </c>
      <c r="BG242" s="155">
        <f t="shared" si="86"/>
        <v>0</v>
      </c>
      <c r="BH242" s="155">
        <f t="shared" si="87"/>
        <v>0</v>
      </c>
      <c r="BI242" s="155">
        <f t="shared" si="88"/>
        <v>0</v>
      </c>
      <c r="BJ242" s="9" t="s">
        <v>83</v>
      </c>
      <c r="BK242" s="155">
        <f t="shared" si="89"/>
        <v>0</v>
      </c>
      <c r="BL242" s="9" t="s">
        <v>147</v>
      </c>
      <c r="BM242" s="9" t="s">
        <v>1508</v>
      </c>
    </row>
    <row r="243" spans="2:65" s="23" customFormat="1" ht="22.5" customHeight="1">
      <c r="B243" s="146"/>
      <c r="C243" s="147" t="s">
        <v>960</v>
      </c>
      <c r="D243" s="147" t="s">
        <v>149</v>
      </c>
      <c r="E243" s="148" t="s">
        <v>2507</v>
      </c>
      <c r="F243" s="291" t="s">
        <v>2508</v>
      </c>
      <c r="G243" s="291"/>
      <c r="H243" s="291"/>
      <c r="I243" s="291"/>
      <c r="J243" s="149" t="s">
        <v>928</v>
      </c>
      <c r="K243" s="150">
        <v>30</v>
      </c>
      <c r="L243" s="292"/>
      <c r="M243" s="292"/>
      <c r="N243" s="292">
        <f t="shared" si="80"/>
        <v>0</v>
      </c>
      <c r="O243" s="292"/>
      <c r="P243" s="292"/>
      <c r="Q243" s="292"/>
      <c r="R243" s="151"/>
      <c r="T243" s="152"/>
      <c r="U243" s="34" t="s">
        <v>40</v>
      </c>
      <c r="V243" s="153">
        <v>0</v>
      </c>
      <c r="W243" s="153">
        <f t="shared" si="81"/>
        <v>0</v>
      </c>
      <c r="X243" s="153">
        <v>0</v>
      </c>
      <c r="Y243" s="153">
        <f t="shared" si="82"/>
        <v>0</v>
      </c>
      <c r="Z243" s="153">
        <v>0</v>
      </c>
      <c r="AA243" s="154">
        <f t="shared" si="83"/>
        <v>0</v>
      </c>
      <c r="AR243" s="9" t="s">
        <v>147</v>
      </c>
      <c r="AT243" s="9" t="s">
        <v>149</v>
      </c>
      <c r="AU243" s="9" t="s">
        <v>83</v>
      </c>
      <c r="AY243" s="9" t="s">
        <v>148</v>
      </c>
      <c r="BE243" s="155">
        <f t="shared" si="84"/>
        <v>0</v>
      </c>
      <c r="BF243" s="155">
        <f t="shared" si="85"/>
        <v>0</v>
      </c>
      <c r="BG243" s="155">
        <f t="shared" si="86"/>
        <v>0</v>
      </c>
      <c r="BH243" s="155">
        <f t="shared" si="87"/>
        <v>0</v>
      </c>
      <c r="BI243" s="155">
        <f t="shared" si="88"/>
        <v>0</v>
      </c>
      <c r="BJ243" s="9" t="s">
        <v>83</v>
      </c>
      <c r="BK243" s="155">
        <f t="shared" si="89"/>
        <v>0</v>
      </c>
      <c r="BL243" s="9" t="s">
        <v>147</v>
      </c>
      <c r="BM243" s="9" t="s">
        <v>1516</v>
      </c>
    </row>
    <row r="244" spans="2:65" s="23" customFormat="1" ht="22.5" customHeight="1">
      <c r="B244" s="146"/>
      <c r="C244" s="147" t="s">
        <v>965</v>
      </c>
      <c r="D244" s="147" t="s">
        <v>149</v>
      </c>
      <c r="E244" s="148" t="s">
        <v>2509</v>
      </c>
      <c r="F244" s="291" t="s">
        <v>2510</v>
      </c>
      <c r="G244" s="291"/>
      <c r="H244" s="291"/>
      <c r="I244" s="291"/>
      <c r="J244" s="149" t="s">
        <v>928</v>
      </c>
      <c r="K244" s="150">
        <v>1</v>
      </c>
      <c r="L244" s="292"/>
      <c r="M244" s="292"/>
      <c r="N244" s="292">
        <f t="shared" si="80"/>
        <v>0</v>
      </c>
      <c r="O244" s="292"/>
      <c r="P244" s="292"/>
      <c r="Q244" s="292"/>
      <c r="R244" s="151"/>
      <c r="T244" s="152"/>
      <c r="U244" s="34" t="s">
        <v>40</v>
      </c>
      <c r="V244" s="153">
        <v>0</v>
      </c>
      <c r="W244" s="153">
        <f t="shared" si="81"/>
        <v>0</v>
      </c>
      <c r="X244" s="153">
        <v>0</v>
      </c>
      <c r="Y244" s="153">
        <f t="shared" si="82"/>
        <v>0</v>
      </c>
      <c r="Z244" s="153">
        <v>0</v>
      </c>
      <c r="AA244" s="154">
        <f t="shared" si="83"/>
        <v>0</v>
      </c>
      <c r="AR244" s="9" t="s">
        <v>147</v>
      </c>
      <c r="AT244" s="9" t="s">
        <v>149</v>
      </c>
      <c r="AU244" s="9" t="s">
        <v>83</v>
      </c>
      <c r="AY244" s="9" t="s">
        <v>148</v>
      </c>
      <c r="BE244" s="155">
        <f t="shared" si="84"/>
        <v>0</v>
      </c>
      <c r="BF244" s="155">
        <f t="shared" si="85"/>
        <v>0</v>
      </c>
      <c r="BG244" s="155">
        <f t="shared" si="86"/>
        <v>0</v>
      </c>
      <c r="BH244" s="155">
        <f t="shared" si="87"/>
        <v>0</v>
      </c>
      <c r="BI244" s="155">
        <f t="shared" si="88"/>
        <v>0</v>
      </c>
      <c r="BJ244" s="9" t="s">
        <v>83</v>
      </c>
      <c r="BK244" s="155">
        <f t="shared" si="89"/>
        <v>0</v>
      </c>
      <c r="BL244" s="9" t="s">
        <v>147</v>
      </c>
      <c r="BM244" s="9" t="s">
        <v>1526</v>
      </c>
    </row>
    <row r="245" spans="2:65" s="23" customFormat="1" ht="22.5" customHeight="1">
      <c r="B245" s="146"/>
      <c r="C245" s="147" t="s">
        <v>969</v>
      </c>
      <c r="D245" s="147" t="s">
        <v>149</v>
      </c>
      <c r="E245" s="148" t="s">
        <v>2511</v>
      </c>
      <c r="F245" s="291" t="s">
        <v>2512</v>
      </c>
      <c r="G245" s="291"/>
      <c r="H245" s="291"/>
      <c r="I245" s="291"/>
      <c r="J245" s="149" t="s">
        <v>928</v>
      </c>
      <c r="K245" s="150">
        <v>4</v>
      </c>
      <c r="L245" s="292"/>
      <c r="M245" s="292"/>
      <c r="N245" s="292">
        <f t="shared" si="80"/>
        <v>0</v>
      </c>
      <c r="O245" s="292"/>
      <c r="P245" s="292"/>
      <c r="Q245" s="292"/>
      <c r="R245" s="151"/>
      <c r="T245" s="152"/>
      <c r="U245" s="34" t="s">
        <v>40</v>
      </c>
      <c r="V245" s="153">
        <v>0</v>
      </c>
      <c r="W245" s="153">
        <f t="shared" si="81"/>
        <v>0</v>
      </c>
      <c r="X245" s="153">
        <v>0</v>
      </c>
      <c r="Y245" s="153">
        <f t="shared" si="82"/>
        <v>0</v>
      </c>
      <c r="Z245" s="153">
        <v>0</v>
      </c>
      <c r="AA245" s="154">
        <f t="shared" si="83"/>
        <v>0</v>
      </c>
      <c r="AR245" s="9" t="s">
        <v>147</v>
      </c>
      <c r="AT245" s="9" t="s">
        <v>149</v>
      </c>
      <c r="AU245" s="9" t="s">
        <v>83</v>
      </c>
      <c r="AY245" s="9" t="s">
        <v>148</v>
      </c>
      <c r="BE245" s="155">
        <f t="shared" si="84"/>
        <v>0</v>
      </c>
      <c r="BF245" s="155">
        <f t="shared" si="85"/>
        <v>0</v>
      </c>
      <c r="BG245" s="155">
        <f t="shared" si="86"/>
        <v>0</v>
      </c>
      <c r="BH245" s="155">
        <f t="shared" si="87"/>
        <v>0</v>
      </c>
      <c r="BI245" s="155">
        <f t="shared" si="88"/>
        <v>0</v>
      </c>
      <c r="BJ245" s="9" t="s">
        <v>83</v>
      </c>
      <c r="BK245" s="155">
        <f t="shared" si="89"/>
        <v>0</v>
      </c>
      <c r="BL245" s="9" t="s">
        <v>147</v>
      </c>
      <c r="BM245" s="9" t="s">
        <v>1535</v>
      </c>
    </row>
    <row r="246" spans="2:65" s="23" customFormat="1" ht="22.5" customHeight="1">
      <c r="B246" s="146"/>
      <c r="C246" s="147" t="s">
        <v>973</v>
      </c>
      <c r="D246" s="147" t="s">
        <v>149</v>
      </c>
      <c r="E246" s="148" t="s">
        <v>2513</v>
      </c>
      <c r="F246" s="291" t="s">
        <v>2514</v>
      </c>
      <c r="G246" s="291"/>
      <c r="H246" s="291"/>
      <c r="I246" s="291"/>
      <c r="J246" s="149" t="s">
        <v>928</v>
      </c>
      <c r="K246" s="150">
        <v>8</v>
      </c>
      <c r="L246" s="292"/>
      <c r="M246" s="292"/>
      <c r="N246" s="292">
        <f t="shared" si="80"/>
        <v>0</v>
      </c>
      <c r="O246" s="292"/>
      <c r="P246" s="292"/>
      <c r="Q246" s="292"/>
      <c r="R246" s="151"/>
      <c r="T246" s="152"/>
      <c r="U246" s="34" t="s">
        <v>40</v>
      </c>
      <c r="V246" s="153">
        <v>0</v>
      </c>
      <c r="W246" s="153">
        <f t="shared" si="81"/>
        <v>0</v>
      </c>
      <c r="X246" s="153">
        <v>0</v>
      </c>
      <c r="Y246" s="153">
        <f t="shared" si="82"/>
        <v>0</v>
      </c>
      <c r="Z246" s="153">
        <v>0</v>
      </c>
      <c r="AA246" s="154">
        <f t="shared" si="83"/>
        <v>0</v>
      </c>
      <c r="AR246" s="9" t="s">
        <v>147</v>
      </c>
      <c r="AT246" s="9" t="s">
        <v>149</v>
      </c>
      <c r="AU246" s="9" t="s">
        <v>83</v>
      </c>
      <c r="AY246" s="9" t="s">
        <v>148</v>
      </c>
      <c r="BE246" s="155">
        <f t="shared" si="84"/>
        <v>0</v>
      </c>
      <c r="BF246" s="155">
        <f t="shared" si="85"/>
        <v>0</v>
      </c>
      <c r="BG246" s="155">
        <f t="shared" si="86"/>
        <v>0</v>
      </c>
      <c r="BH246" s="155">
        <f t="shared" si="87"/>
        <v>0</v>
      </c>
      <c r="BI246" s="155">
        <f t="shared" si="88"/>
        <v>0</v>
      </c>
      <c r="BJ246" s="9" t="s">
        <v>83</v>
      </c>
      <c r="BK246" s="155">
        <f t="shared" si="89"/>
        <v>0</v>
      </c>
      <c r="BL246" s="9" t="s">
        <v>147</v>
      </c>
      <c r="BM246" s="9" t="s">
        <v>1545</v>
      </c>
    </row>
    <row r="247" spans="2:65" s="23" customFormat="1" ht="22.5" customHeight="1">
      <c r="B247" s="146"/>
      <c r="C247" s="147" t="s">
        <v>977</v>
      </c>
      <c r="D247" s="147" t="s">
        <v>149</v>
      </c>
      <c r="E247" s="148" t="s">
        <v>2515</v>
      </c>
      <c r="F247" s="291" t="s">
        <v>2516</v>
      </c>
      <c r="G247" s="291"/>
      <c r="H247" s="291"/>
      <c r="I247" s="291"/>
      <c r="J247" s="149" t="s">
        <v>451</v>
      </c>
      <c r="K247" s="150">
        <v>90</v>
      </c>
      <c r="L247" s="292"/>
      <c r="M247" s="292"/>
      <c r="N247" s="292">
        <f t="shared" si="80"/>
        <v>0</v>
      </c>
      <c r="O247" s="292"/>
      <c r="P247" s="292"/>
      <c r="Q247" s="292"/>
      <c r="R247" s="151"/>
      <c r="T247" s="152"/>
      <c r="U247" s="34" t="s">
        <v>40</v>
      </c>
      <c r="V247" s="153">
        <v>0</v>
      </c>
      <c r="W247" s="153">
        <f t="shared" si="81"/>
        <v>0</v>
      </c>
      <c r="X247" s="153">
        <v>0</v>
      </c>
      <c r="Y247" s="153">
        <f t="shared" si="82"/>
        <v>0</v>
      </c>
      <c r="Z247" s="153">
        <v>0</v>
      </c>
      <c r="AA247" s="154">
        <f t="shared" si="83"/>
        <v>0</v>
      </c>
      <c r="AR247" s="9" t="s">
        <v>147</v>
      </c>
      <c r="AT247" s="9" t="s">
        <v>149</v>
      </c>
      <c r="AU247" s="9" t="s">
        <v>83</v>
      </c>
      <c r="AY247" s="9" t="s">
        <v>148</v>
      </c>
      <c r="BE247" s="155">
        <f t="shared" si="84"/>
        <v>0</v>
      </c>
      <c r="BF247" s="155">
        <f t="shared" si="85"/>
        <v>0</v>
      </c>
      <c r="BG247" s="155">
        <f t="shared" si="86"/>
        <v>0</v>
      </c>
      <c r="BH247" s="155">
        <f t="shared" si="87"/>
        <v>0</v>
      </c>
      <c r="BI247" s="155">
        <f t="shared" si="88"/>
        <v>0</v>
      </c>
      <c r="BJ247" s="9" t="s">
        <v>83</v>
      </c>
      <c r="BK247" s="155">
        <f t="shared" si="89"/>
        <v>0</v>
      </c>
      <c r="BL247" s="9" t="s">
        <v>147</v>
      </c>
      <c r="BM247" s="9" t="s">
        <v>1554</v>
      </c>
    </row>
    <row r="248" spans="2:65" s="23" customFormat="1" ht="22.5" customHeight="1">
      <c r="B248" s="146"/>
      <c r="C248" s="147" t="s">
        <v>981</v>
      </c>
      <c r="D248" s="147" t="s">
        <v>149</v>
      </c>
      <c r="E248" s="148" t="s">
        <v>2517</v>
      </c>
      <c r="F248" s="291" t="s">
        <v>2518</v>
      </c>
      <c r="G248" s="291"/>
      <c r="H248" s="291"/>
      <c r="I248" s="291"/>
      <c r="J248" s="149" t="s">
        <v>451</v>
      </c>
      <c r="K248" s="150">
        <v>50</v>
      </c>
      <c r="L248" s="292"/>
      <c r="M248" s="292"/>
      <c r="N248" s="292">
        <f t="shared" si="80"/>
        <v>0</v>
      </c>
      <c r="O248" s="292"/>
      <c r="P248" s="292"/>
      <c r="Q248" s="292"/>
      <c r="R248" s="151"/>
      <c r="T248" s="152"/>
      <c r="U248" s="34" t="s">
        <v>40</v>
      </c>
      <c r="V248" s="153">
        <v>0</v>
      </c>
      <c r="W248" s="153">
        <f t="shared" si="81"/>
        <v>0</v>
      </c>
      <c r="X248" s="153">
        <v>0</v>
      </c>
      <c r="Y248" s="153">
        <f t="shared" si="82"/>
        <v>0</v>
      </c>
      <c r="Z248" s="153">
        <v>0</v>
      </c>
      <c r="AA248" s="154">
        <f t="shared" si="83"/>
        <v>0</v>
      </c>
      <c r="AR248" s="9" t="s">
        <v>147</v>
      </c>
      <c r="AT248" s="9" t="s">
        <v>149</v>
      </c>
      <c r="AU248" s="9" t="s">
        <v>83</v>
      </c>
      <c r="AY248" s="9" t="s">
        <v>148</v>
      </c>
      <c r="BE248" s="155">
        <f t="shared" si="84"/>
        <v>0</v>
      </c>
      <c r="BF248" s="155">
        <f t="shared" si="85"/>
        <v>0</v>
      </c>
      <c r="BG248" s="155">
        <f t="shared" si="86"/>
        <v>0</v>
      </c>
      <c r="BH248" s="155">
        <f t="shared" si="87"/>
        <v>0</v>
      </c>
      <c r="BI248" s="155">
        <f t="shared" si="88"/>
        <v>0</v>
      </c>
      <c r="BJ248" s="9" t="s">
        <v>83</v>
      </c>
      <c r="BK248" s="155">
        <f t="shared" si="89"/>
        <v>0</v>
      </c>
      <c r="BL248" s="9" t="s">
        <v>147</v>
      </c>
      <c r="BM248" s="9" t="s">
        <v>1562</v>
      </c>
    </row>
    <row r="249" spans="2:65" s="23" customFormat="1" ht="22.5" customHeight="1">
      <c r="B249" s="146"/>
      <c r="C249" s="147" t="s">
        <v>992</v>
      </c>
      <c r="D249" s="147" t="s">
        <v>149</v>
      </c>
      <c r="E249" s="148" t="s">
        <v>2519</v>
      </c>
      <c r="F249" s="291" t="s">
        <v>2520</v>
      </c>
      <c r="G249" s="291"/>
      <c r="H249" s="291"/>
      <c r="I249" s="291"/>
      <c r="J249" s="149" t="s">
        <v>928</v>
      </c>
      <c r="K249" s="150">
        <v>10</v>
      </c>
      <c r="L249" s="292"/>
      <c r="M249" s="292"/>
      <c r="N249" s="292">
        <f t="shared" si="80"/>
        <v>0</v>
      </c>
      <c r="O249" s="292"/>
      <c r="P249" s="292"/>
      <c r="Q249" s="292"/>
      <c r="R249" s="151"/>
      <c r="T249" s="152"/>
      <c r="U249" s="34" t="s">
        <v>40</v>
      </c>
      <c r="V249" s="153">
        <v>0</v>
      </c>
      <c r="W249" s="153">
        <f t="shared" si="81"/>
        <v>0</v>
      </c>
      <c r="X249" s="153">
        <v>0</v>
      </c>
      <c r="Y249" s="153">
        <f t="shared" si="82"/>
        <v>0</v>
      </c>
      <c r="Z249" s="153">
        <v>0</v>
      </c>
      <c r="AA249" s="154">
        <f t="shared" si="83"/>
        <v>0</v>
      </c>
      <c r="AR249" s="9" t="s">
        <v>147</v>
      </c>
      <c r="AT249" s="9" t="s">
        <v>149</v>
      </c>
      <c r="AU249" s="9" t="s">
        <v>83</v>
      </c>
      <c r="AY249" s="9" t="s">
        <v>148</v>
      </c>
      <c r="BE249" s="155">
        <f t="shared" si="84"/>
        <v>0</v>
      </c>
      <c r="BF249" s="155">
        <f t="shared" si="85"/>
        <v>0</v>
      </c>
      <c r="BG249" s="155">
        <f t="shared" si="86"/>
        <v>0</v>
      </c>
      <c r="BH249" s="155">
        <f t="shared" si="87"/>
        <v>0</v>
      </c>
      <c r="BI249" s="155">
        <f t="shared" si="88"/>
        <v>0</v>
      </c>
      <c r="BJ249" s="9" t="s">
        <v>83</v>
      </c>
      <c r="BK249" s="155">
        <f t="shared" si="89"/>
        <v>0</v>
      </c>
      <c r="BL249" s="9" t="s">
        <v>147</v>
      </c>
      <c r="BM249" s="9" t="s">
        <v>1570</v>
      </c>
    </row>
    <row r="250" spans="2:65" s="23" customFormat="1" ht="22.5" customHeight="1">
      <c r="B250" s="146"/>
      <c r="C250" s="147" t="s">
        <v>997</v>
      </c>
      <c r="D250" s="147" t="s">
        <v>149</v>
      </c>
      <c r="E250" s="148" t="s">
        <v>2521</v>
      </c>
      <c r="F250" s="291" t="s">
        <v>2522</v>
      </c>
      <c r="G250" s="291"/>
      <c r="H250" s="291"/>
      <c r="I250" s="291"/>
      <c r="J250" s="149" t="s">
        <v>928</v>
      </c>
      <c r="K250" s="150">
        <v>3</v>
      </c>
      <c r="L250" s="292"/>
      <c r="M250" s="292"/>
      <c r="N250" s="292">
        <f t="shared" si="80"/>
        <v>0</v>
      </c>
      <c r="O250" s="292"/>
      <c r="P250" s="292"/>
      <c r="Q250" s="292"/>
      <c r="R250" s="151"/>
      <c r="T250" s="152"/>
      <c r="U250" s="34" t="s">
        <v>40</v>
      </c>
      <c r="V250" s="153">
        <v>0</v>
      </c>
      <c r="W250" s="153">
        <f t="shared" si="81"/>
        <v>0</v>
      </c>
      <c r="X250" s="153">
        <v>0</v>
      </c>
      <c r="Y250" s="153">
        <f t="shared" si="82"/>
        <v>0</v>
      </c>
      <c r="Z250" s="153">
        <v>0</v>
      </c>
      <c r="AA250" s="154">
        <f t="shared" si="83"/>
        <v>0</v>
      </c>
      <c r="AR250" s="9" t="s">
        <v>147</v>
      </c>
      <c r="AT250" s="9" t="s">
        <v>149</v>
      </c>
      <c r="AU250" s="9" t="s">
        <v>83</v>
      </c>
      <c r="AY250" s="9" t="s">
        <v>148</v>
      </c>
      <c r="BE250" s="155">
        <f t="shared" si="84"/>
        <v>0</v>
      </c>
      <c r="BF250" s="155">
        <f t="shared" si="85"/>
        <v>0</v>
      </c>
      <c r="BG250" s="155">
        <f t="shared" si="86"/>
        <v>0</v>
      </c>
      <c r="BH250" s="155">
        <f t="shared" si="87"/>
        <v>0</v>
      </c>
      <c r="BI250" s="155">
        <f t="shared" si="88"/>
        <v>0</v>
      </c>
      <c r="BJ250" s="9" t="s">
        <v>83</v>
      </c>
      <c r="BK250" s="155">
        <f t="shared" si="89"/>
        <v>0</v>
      </c>
      <c r="BL250" s="9" t="s">
        <v>147</v>
      </c>
      <c r="BM250" s="9" t="s">
        <v>1578</v>
      </c>
    </row>
    <row r="251" spans="2:65" s="23" customFormat="1" ht="22.5" customHeight="1">
      <c r="B251" s="146"/>
      <c r="C251" s="147" t="s">
        <v>1003</v>
      </c>
      <c r="D251" s="147" t="s">
        <v>149</v>
      </c>
      <c r="E251" s="148" t="s">
        <v>2523</v>
      </c>
      <c r="F251" s="291" t="s">
        <v>2524</v>
      </c>
      <c r="G251" s="291"/>
      <c r="H251" s="291"/>
      <c r="I251" s="291"/>
      <c r="J251" s="149" t="s">
        <v>928</v>
      </c>
      <c r="K251" s="150">
        <v>1</v>
      </c>
      <c r="L251" s="292"/>
      <c r="M251" s="292"/>
      <c r="N251" s="292">
        <f t="shared" si="80"/>
        <v>0</v>
      </c>
      <c r="O251" s="292"/>
      <c r="P251" s="292"/>
      <c r="Q251" s="292"/>
      <c r="R251" s="151"/>
      <c r="T251" s="152"/>
      <c r="U251" s="34" t="s">
        <v>40</v>
      </c>
      <c r="V251" s="153">
        <v>0</v>
      </c>
      <c r="W251" s="153">
        <f t="shared" si="81"/>
        <v>0</v>
      </c>
      <c r="X251" s="153">
        <v>0</v>
      </c>
      <c r="Y251" s="153">
        <f t="shared" si="82"/>
        <v>0</v>
      </c>
      <c r="Z251" s="153">
        <v>0</v>
      </c>
      <c r="AA251" s="154">
        <f t="shared" si="83"/>
        <v>0</v>
      </c>
      <c r="AR251" s="9" t="s">
        <v>147</v>
      </c>
      <c r="AT251" s="9" t="s">
        <v>149</v>
      </c>
      <c r="AU251" s="9" t="s">
        <v>83</v>
      </c>
      <c r="AY251" s="9" t="s">
        <v>148</v>
      </c>
      <c r="BE251" s="155">
        <f t="shared" si="84"/>
        <v>0</v>
      </c>
      <c r="BF251" s="155">
        <f t="shared" si="85"/>
        <v>0</v>
      </c>
      <c r="BG251" s="155">
        <f t="shared" si="86"/>
        <v>0</v>
      </c>
      <c r="BH251" s="155">
        <f t="shared" si="87"/>
        <v>0</v>
      </c>
      <c r="BI251" s="155">
        <f t="shared" si="88"/>
        <v>0</v>
      </c>
      <c r="BJ251" s="9" t="s">
        <v>83</v>
      </c>
      <c r="BK251" s="155">
        <f t="shared" si="89"/>
        <v>0</v>
      </c>
      <c r="BL251" s="9" t="s">
        <v>147</v>
      </c>
      <c r="BM251" s="9" t="s">
        <v>1586</v>
      </c>
    </row>
    <row r="252" spans="2:65" s="23" customFormat="1" ht="22.5" customHeight="1">
      <c r="B252" s="146"/>
      <c r="C252" s="147" t="s">
        <v>1008</v>
      </c>
      <c r="D252" s="147" t="s">
        <v>149</v>
      </c>
      <c r="E252" s="148" t="s">
        <v>2525</v>
      </c>
      <c r="F252" s="291" t="s">
        <v>2390</v>
      </c>
      <c r="G252" s="291"/>
      <c r="H252" s="291"/>
      <c r="I252" s="291"/>
      <c r="J252" s="149" t="s">
        <v>451</v>
      </c>
      <c r="K252" s="150">
        <v>25</v>
      </c>
      <c r="L252" s="292"/>
      <c r="M252" s="292"/>
      <c r="N252" s="292">
        <f t="shared" si="80"/>
        <v>0</v>
      </c>
      <c r="O252" s="292"/>
      <c r="P252" s="292"/>
      <c r="Q252" s="292"/>
      <c r="R252" s="151"/>
      <c r="T252" s="152"/>
      <c r="U252" s="34" t="s">
        <v>40</v>
      </c>
      <c r="V252" s="153">
        <v>0</v>
      </c>
      <c r="W252" s="153">
        <f t="shared" si="81"/>
        <v>0</v>
      </c>
      <c r="X252" s="153">
        <v>0</v>
      </c>
      <c r="Y252" s="153">
        <f t="shared" si="82"/>
        <v>0</v>
      </c>
      <c r="Z252" s="153">
        <v>0</v>
      </c>
      <c r="AA252" s="154">
        <f t="shared" si="83"/>
        <v>0</v>
      </c>
      <c r="AR252" s="9" t="s">
        <v>147</v>
      </c>
      <c r="AT252" s="9" t="s">
        <v>149</v>
      </c>
      <c r="AU252" s="9" t="s">
        <v>83</v>
      </c>
      <c r="AY252" s="9" t="s">
        <v>148</v>
      </c>
      <c r="BE252" s="155">
        <f t="shared" si="84"/>
        <v>0</v>
      </c>
      <c r="BF252" s="155">
        <f t="shared" si="85"/>
        <v>0</v>
      </c>
      <c r="BG252" s="155">
        <f t="shared" si="86"/>
        <v>0</v>
      </c>
      <c r="BH252" s="155">
        <f t="shared" si="87"/>
        <v>0</v>
      </c>
      <c r="BI252" s="155">
        <f t="shared" si="88"/>
        <v>0</v>
      </c>
      <c r="BJ252" s="9" t="s">
        <v>83</v>
      </c>
      <c r="BK252" s="155">
        <f t="shared" si="89"/>
        <v>0</v>
      </c>
      <c r="BL252" s="9" t="s">
        <v>147</v>
      </c>
      <c r="BM252" s="9" t="s">
        <v>1594</v>
      </c>
    </row>
    <row r="253" spans="2:63" s="134" customFormat="1" ht="36.75" customHeight="1">
      <c r="B253" s="135"/>
      <c r="C253" s="136"/>
      <c r="D253" s="137" t="s">
        <v>2334</v>
      </c>
      <c r="E253" s="137"/>
      <c r="F253" s="137"/>
      <c r="G253" s="137"/>
      <c r="H253" s="137"/>
      <c r="I253" s="137"/>
      <c r="J253" s="137"/>
      <c r="K253" s="137"/>
      <c r="L253" s="137"/>
      <c r="M253" s="137"/>
      <c r="N253" s="304">
        <f>BK253</f>
        <v>0</v>
      </c>
      <c r="O253" s="304"/>
      <c r="P253" s="304"/>
      <c r="Q253" s="304"/>
      <c r="R253" s="138"/>
      <c r="T253" s="139"/>
      <c r="U253" s="136"/>
      <c r="V253" s="136"/>
      <c r="W253" s="140">
        <f>SUM(W254:W261)</f>
        <v>0</v>
      </c>
      <c r="X253" s="136"/>
      <c r="Y253" s="140">
        <f>SUM(Y254:Y261)</f>
        <v>0</v>
      </c>
      <c r="Z253" s="136"/>
      <c r="AA253" s="141">
        <f>SUM(AA254:AA261)</f>
        <v>0</v>
      </c>
      <c r="AR253" s="142" t="s">
        <v>83</v>
      </c>
      <c r="AT253" s="143" t="s">
        <v>74</v>
      </c>
      <c r="AU253" s="143" t="s">
        <v>75</v>
      </c>
      <c r="AY253" s="142" t="s">
        <v>148</v>
      </c>
      <c r="BK253" s="144">
        <f>SUM(BK254:BK261)</f>
        <v>0</v>
      </c>
    </row>
    <row r="254" spans="2:65" s="23" customFormat="1" ht="22.5" customHeight="1">
      <c r="B254" s="146"/>
      <c r="C254" s="147" t="s">
        <v>1013</v>
      </c>
      <c r="D254" s="147" t="s">
        <v>149</v>
      </c>
      <c r="E254" s="148" t="s">
        <v>2526</v>
      </c>
      <c r="F254" s="291" t="s">
        <v>2527</v>
      </c>
      <c r="G254" s="291"/>
      <c r="H254" s="291"/>
      <c r="I254" s="291"/>
      <c r="J254" s="149" t="s">
        <v>928</v>
      </c>
      <c r="K254" s="150">
        <v>1</v>
      </c>
      <c r="L254" s="292"/>
      <c r="M254" s="292"/>
      <c r="N254" s="292">
        <f aca="true" t="shared" si="90" ref="N254:N261">ROUND(L254*K254,2)</f>
        <v>0</v>
      </c>
      <c r="O254" s="292"/>
      <c r="P254" s="292"/>
      <c r="Q254" s="292"/>
      <c r="R254" s="151"/>
      <c r="T254" s="152"/>
      <c r="U254" s="34" t="s">
        <v>40</v>
      </c>
      <c r="V254" s="153">
        <v>0</v>
      </c>
      <c r="W254" s="153">
        <f aca="true" t="shared" si="91" ref="W254:W261">V254*K254</f>
        <v>0</v>
      </c>
      <c r="X254" s="153">
        <v>0</v>
      </c>
      <c r="Y254" s="153">
        <f aca="true" t="shared" si="92" ref="Y254:Y261">X254*K254</f>
        <v>0</v>
      </c>
      <c r="Z254" s="153">
        <v>0</v>
      </c>
      <c r="AA254" s="154">
        <f aca="true" t="shared" si="93" ref="AA254:AA261">Z254*K254</f>
        <v>0</v>
      </c>
      <c r="AR254" s="9" t="s">
        <v>147</v>
      </c>
      <c r="AT254" s="9" t="s">
        <v>149</v>
      </c>
      <c r="AU254" s="9" t="s">
        <v>83</v>
      </c>
      <c r="AY254" s="9" t="s">
        <v>148</v>
      </c>
      <c r="BE254" s="155">
        <f aca="true" t="shared" si="94" ref="BE254:BE261">IF(U254="základní",N254,0)</f>
        <v>0</v>
      </c>
      <c r="BF254" s="155">
        <f aca="true" t="shared" si="95" ref="BF254:BF261">IF(U254="snížená",N254,0)</f>
        <v>0</v>
      </c>
      <c r="BG254" s="155">
        <f aca="true" t="shared" si="96" ref="BG254:BG261">IF(U254="zákl. přenesená",N254,0)</f>
        <v>0</v>
      </c>
      <c r="BH254" s="155">
        <f aca="true" t="shared" si="97" ref="BH254:BH261">IF(U254="sníž. přenesená",N254,0)</f>
        <v>0</v>
      </c>
      <c r="BI254" s="155">
        <f aca="true" t="shared" si="98" ref="BI254:BI261">IF(U254="nulová",N254,0)</f>
        <v>0</v>
      </c>
      <c r="BJ254" s="9" t="s">
        <v>83</v>
      </c>
      <c r="BK254" s="155">
        <f aca="true" t="shared" si="99" ref="BK254:BK261">ROUND(L254*K254,2)</f>
        <v>0</v>
      </c>
      <c r="BL254" s="9" t="s">
        <v>147</v>
      </c>
      <c r="BM254" s="9" t="s">
        <v>1602</v>
      </c>
    </row>
    <row r="255" spans="2:65" s="23" customFormat="1" ht="22.5" customHeight="1">
      <c r="B255" s="146"/>
      <c r="C255" s="147" t="s">
        <v>1017</v>
      </c>
      <c r="D255" s="147" t="s">
        <v>149</v>
      </c>
      <c r="E255" s="148" t="s">
        <v>2528</v>
      </c>
      <c r="F255" s="291" t="s">
        <v>2529</v>
      </c>
      <c r="G255" s="291"/>
      <c r="H255" s="291"/>
      <c r="I255" s="291"/>
      <c r="J255" s="149" t="s">
        <v>928</v>
      </c>
      <c r="K255" s="150">
        <v>5</v>
      </c>
      <c r="L255" s="292"/>
      <c r="M255" s="292"/>
      <c r="N255" s="292">
        <f t="shared" si="90"/>
        <v>0</v>
      </c>
      <c r="O255" s="292"/>
      <c r="P255" s="292"/>
      <c r="Q255" s="292"/>
      <c r="R255" s="151"/>
      <c r="T255" s="152"/>
      <c r="U255" s="34" t="s">
        <v>40</v>
      </c>
      <c r="V255" s="153">
        <v>0</v>
      </c>
      <c r="W255" s="153">
        <f t="shared" si="91"/>
        <v>0</v>
      </c>
      <c r="X255" s="153">
        <v>0</v>
      </c>
      <c r="Y255" s="153">
        <f t="shared" si="92"/>
        <v>0</v>
      </c>
      <c r="Z255" s="153">
        <v>0</v>
      </c>
      <c r="AA255" s="154">
        <f t="shared" si="93"/>
        <v>0</v>
      </c>
      <c r="AR255" s="9" t="s">
        <v>147</v>
      </c>
      <c r="AT255" s="9" t="s">
        <v>149</v>
      </c>
      <c r="AU255" s="9" t="s">
        <v>83</v>
      </c>
      <c r="AY255" s="9" t="s">
        <v>148</v>
      </c>
      <c r="BE255" s="155">
        <f t="shared" si="94"/>
        <v>0</v>
      </c>
      <c r="BF255" s="155">
        <f t="shared" si="95"/>
        <v>0</v>
      </c>
      <c r="BG255" s="155">
        <f t="shared" si="96"/>
        <v>0</v>
      </c>
      <c r="BH255" s="155">
        <f t="shared" si="97"/>
        <v>0</v>
      </c>
      <c r="BI255" s="155">
        <f t="shared" si="98"/>
        <v>0</v>
      </c>
      <c r="BJ255" s="9" t="s">
        <v>83</v>
      </c>
      <c r="BK255" s="155">
        <f t="shared" si="99"/>
        <v>0</v>
      </c>
      <c r="BL255" s="9" t="s">
        <v>147</v>
      </c>
      <c r="BM255" s="9" t="s">
        <v>1612</v>
      </c>
    </row>
    <row r="256" spans="2:65" s="23" customFormat="1" ht="22.5" customHeight="1">
      <c r="B256" s="146"/>
      <c r="C256" s="147" t="s">
        <v>1021</v>
      </c>
      <c r="D256" s="147" t="s">
        <v>149</v>
      </c>
      <c r="E256" s="148" t="s">
        <v>2530</v>
      </c>
      <c r="F256" s="291" t="s">
        <v>2531</v>
      </c>
      <c r="G256" s="291"/>
      <c r="H256" s="291"/>
      <c r="I256" s="291"/>
      <c r="J256" s="149" t="s">
        <v>451</v>
      </c>
      <c r="K256" s="150">
        <v>260</v>
      </c>
      <c r="L256" s="292"/>
      <c r="M256" s="292"/>
      <c r="N256" s="292">
        <f t="shared" si="90"/>
        <v>0</v>
      </c>
      <c r="O256" s="292"/>
      <c r="P256" s="292"/>
      <c r="Q256" s="292"/>
      <c r="R256" s="151"/>
      <c r="T256" s="152"/>
      <c r="U256" s="34" t="s">
        <v>40</v>
      </c>
      <c r="V256" s="153">
        <v>0</v>
      </c>
      <c r="W256" s="153">
        <f t="shared" si="91"/>
        <v>0</v>
      </c>
      <c r="X256" s="153">
        <v>0</v>
      </c>
      <c r="Y256" s="153">
        <f t="shared" si="92"/>
        <v>0</v>
      </c>
      <c r="Z256" s="153">
        <v>0</v>
      </c>
      <c r="AA256" s="154">
        <f t="shared" si="93"/>
        <v>0</v>
      </c>
      <c r="AR256" s="9" t="s">
        <v>147</v>
      </c>
      <c r="AT256" s="9" t="s">
        <v>149</v>
      </c>
      <c r="AU256" s="9" t="s">
        <v>83</v>
      </c>
      <c r="AY256" s="9" t="s">
        <v>148</v>
      </c>
      <c r="BE256" s="155">
        <f t="shared" si="94"/>
        <v>0</v>
      </c>
      <c r="BF256" s="155">
        <f t="shared" si="95"/>
        <v>0</v>
      </c>
      <c r="BG256" s="155">
        <f t="shared" si="96"/>
        <v>0</v>
      </c>
      <c r="BH256" s="155">
        <f t="shared" si="97"/>
        <v>0</v>
      </c>
      <c r="BI256" s="155">
        <f t="shared" si="98"/>
        <v>0</v>
      </c>
      <c r="BJ256" s="9" t="s">
        <v>83</v>
      </c>
      <c r="BK256" s="155">
        <f t="shared" si="99"/>
        <v>0</v>
      </c>
      <c r="BL256" s="9" t="s">
        <v>147</v>
      </c>
      <c r="BM256" s="9" t="s">
        <v>1621</v>
      </c>
    </row>
    <row r="257" spans="2:65" s="23" customFormat="1" ht="22.5" customHeight="1">
      <c r="B257" s="146"/>
      <c r="C257" s="147" t="s">
        <v>1026</v>
      </c>
      <c r="D257" s="147" t="s">
        <v>149</v>
      </c>
      <c r="E257" s="148" t="s">
        <v>2532</v>
      </c>
      <c r="F257" s="291" t="s">
        <v>2533</v>
      </c>
      <c r="G257" s="291"/>
      <c r="H257" s="291"/>
      <c r="I257" s="291"/>
      <c r="J257" s="149" t="s">
        <v>451</v>
      </c>
      <c r="K257" s="150">
        <v>105</v>
      </c>
      <c r="L257" s="292"/>
      <c r="M257" s="292"/>
      <c r="N257" s="292">
        <f t="shared" si="90"/>
        <v>0</v>
      </c>
      <c r="O257" s="292"/>
      <c r="P257" s="292"/>
      <c r="Q257" s="292"/>
      <c r="R257" s="151"/>
      <c r="T257" s="152"/>
      <c r="U257" s="34" t="s">
        <v>40</v>
      </c>
      <c r="V257" s="153">
        <v>0</v>
      </c>
      <c r="W257" s="153">
        <f t="shared" si="91"/>
        <v>0</v>
      </c>
      <c r="X257" s="153">
        <v>0</v>
      </c>
      <c r="Y257" s="153">
        <f t="shared" si="92"/>
        <v>0</v>
      </c>
      <c r="Z257" s="153">
        <v>0</v>
      </c>
      <c r="AA257" s="154">
        <f t="shared" si="93"/>
        <v>0</v>
      </c>
      <c r="AR257" s="9" t="s">
        <v>147</v>
      </c>
      <c r="AT257" s="9" t="s">
        <v>149</v>
      </c>
      <c r="AU257" s="9" t="s">
        <v>83</v>
      </c>
      <c r="AY257" s="9" t="s">
        <v>148</v>
      </c>
      <c r="BE257" s="155">
        <f t="shared" si="94"/>
        <v>0</v>
      </c>
      <c r="BF257" s="155">
        <f t="shared" si="95"/>
        <v>0</v>
      </c>
      <c r="BG257" s="155">
        <f t="shared" si="96"/>
        <v>0</v>
      </c>
      <c r="BH257" s="155">
        <f t="shared" si="97"/>
        <v>0</v>
      </c>
      <c r="BI257" s="155">
        <f t="shared" si="98"/>
        <v>0</v>
      </c>
      <c r="BJ257" s="9" t="s">
        <v>83</v>
      </c>
      <c r="BK257" s="155">
        <f t="shared" si="99"/>
        <v>0</v>
      </c>
      <c r="BL257" s="9" t="s">
        <v>147</v>
      </c>
      <c r="BM257" s="9" t="s">
        <v>1631</v>
      </c>
    </row>
    <row r="258" spans="2:65" s="23" customFormat="1" ht="22.5" customHeight="1">
      <c r="B258" s="146"/>
      <c r="C258" s="147" t="s">
        <v>1033</v>
      </c>
      <c r="D258" s="147" t="s">
        <v>149</v>
      </c>
      <c r="E258" s="148" t="s">
        <v>2534</v>
      </c>
      <c r="F258" s="291" t="s">
        <v>2535</v>
      </c>
      <c r="G258" s="291"/>
      <c r="H258" s="291"/>
      <c r="I258" s="291"/>
      <c r="J258" s="149" t="s">
        <v>451</v>
      </c>
      <c r="K258" s="150">
        <v>60</v>
      </c>
      <c r="L258" s="292"/>
      <c r="M258" s="292"/>
      <c r="N258" s="292">
        <f t="shared" si="90"/>
        <v>0</v>
      </c>
      <c r="O258" s="292"/>
      <c r="P258" s="292"/>
      <c r="Q258" s="292"/>
      <c r="R258" s="151"/>
      <c r="T258" s="152"/>
      <c r="U258" s="34" t="s">
        <v>40</v>
      </c>
      <c r="V258" s="153">
        <v>0</v>
      </c>
      <c r="W258" s="153">
        <f t="shared" si="91"/>
        <v>0</v>
      </c>
      <c r="X258" s="153">
        <v>0</v>
      </c>
      <c r="Y258" s="153">
        <f t="shared" si="92"/>
        <v>0</v>
      </c>
      <c r="Z258" s="153">
        <v>0</v>
      </c>
      <c r="AA258" s="154">
        <f t="shared" si="93"/>
        <v>0</v>
      </c>
      <c r="AR258" s="9" t="s">
        <v>147</v>
      </c>
      <c r="AT258" s="9" t="s">
        <v>149</v>
      </c>
      <c r="AU258" s="9" t="s">
        <v>83</v>
      </c>
      <c r="AY258" s="9" t="s">
        <v>148</v>
      </c>
      <c r="BE258" s="155">
        <f t="shared" si="94"/>
        <v>0</v>
      </c>
      <c r="BF258" s="155">
        <f t="shared" si="95"/>
        <v>0</v>
      </c>
      <c r="BG258" s="155">
        <f t="shared" si="96"/>
        <v>0</v>
      </c>
      <c r="BH258" s="155">
        <f t="shared" si="97"/>
        <v>0</v>
      </c>
      <c r="BI258" s="155">
        <f t="shared" si="98"/>
        <v>0</v>
      </c>
      <c r="BJ258" s="9" t="s">
        <v>83</v>
      </c>
      <c r="BK258" s="155">
        <f t="shared" si="99"/>
        <v>0</v>
      </c>
      <c r="BL258" s="9" t="s">
        <v>147</v>
      </c>
      <c r="BM258" s="9" t="s">
        <v>1640</v>
      </c>
    </row>
    <row r="259" spans="2:65" s="23" customFormat="1" ht="22.5" customHeight="1">
      <c r="B259" s="146"/>
      <c r="C259" s="147" t="s">
        <v>1037</v>
      </c>
      <c r="D259" s="147" t="s">
        <v>149</v>
      </c>
      <c r="E259" s="148" t="s">
        <v>2536</v>
      </c>
      <c r="F259" s="291" t="s">
        <v>2537</v>
      </c>
      <c r="G259" s="291"/>
      <c r="H259" s="291"/>
      <c r="I259" s="291"/>
      <c r="J259" s="149" t="s">
        <v>928</v>
      </c>
      <c r="K259" s="150">
        <v>5</v>
      </c>
      <c r="L259" s="292"/>
      <c r="M259" s="292"/>
      <c r="N259" s="292">
        <f t="shared" si="90"/>
        <v>0</v>
      </c>
      <c r="O259" s="292"/>
      <c r="P259" s="292"/>
      <c r="Q259" s="292"/>
      <c r="R259" s="151"/>
      <c r="T259" s="152"/>
      <c r="U259" s="34" t="s">
        <v>40</v>
      </c>
      <c r="V259" s="153">
        <v>0</v>
      </c>
      <c r="W259" s="153">
        <f t="shared" si="91"/>
        <v>0</v>
      </c>
      <c r="X259" s="153">
        <v>0</v>
      </c>
      <c r="Y259" s="153">
        <f t="shared" si="92"/>
        <v>0</v>
      </c>
      <c r="Z259" s="153">
        <v>0</v>
      </c>
      <c r="AA259" s="154">
        <f t="shared" si="93"/>
        <v>0</v>
      </c>
      <c r="AR259" s="9" t="s">
        <v>147</v>
      </c>
      <c r="AT259" s="9" t="s">
        <v>149</v>
      </c>
      <c r="AU259" s="9" t="s">
        <v>83</v>
      </c>
      <c r="AY259" s="9" t="s">
        <v>148</v>
      </c>
      <c r="BE259" s="155">
        <f t="shared" si="94"/>
        <v>0</v>
      </c>
      <c r="BF259" s="155">
        <f t="shared" si="95"/>
        <v>0</v>
      </c>
      <c r="BG259" s="155">
        <f t="shared" si="96"/>
        <v>0</v>
      </c>
      <c r="BH259" s="155">
        <f t="shared" si="97"/>
        <v>0</v>
      </c>
      <c r="BI259" s="155">
        <f t="shared" si="98"/>
        <v>0</v>
      </c>
      <c r="BJ259" s="9" t="s">
        <v>83</v>
      </c>
      <c r="BK259" s="155">
        <f t="shared" si="99"/>
        <v>0</v>
      </c>
      <c r="BL259" s="9" t="s">
        <v>147</v>
      </c>
      <c r="BM259" s="9" t="s">
        <v>1649</v>
      </c>
    </row>
    <row r="260" spans="2:65" s="23" customFormat="1" ht="22.5" customHeight="1">
      <c r="B260" s="146"/>
      <c r="C260" s="147" t="s">
        <v>1040</v>
      </c>
      <c r="D260" s="147" t="s">
        <v>149</v>
      </c>
      <c r="E260" s="148" t="s">
        <v>2538</v>
      </c>
      <c r="F260" s="291" t="s">
        <v>2539</v>
      </c>
      <c r="G260" s="291"/>
      <c r="H260" s="291"/>
      <c r="I260" s="291"/>
      <c r="J260" s="149" t="s">
        <v>928</v>
      </c>
      <c r="K260" s="150">
        <v>14</v>
      </c>
      <c r="L260" s="292"/>
      <c r="M260" s="292"/>
      <c r="N260" s="292">
        <f t="shared" si="90"/>
        <v>0</v>
      </c>
      <c r="O260" s="292"/>
      <c r="P260" s="292"/>
      <c r="Q260" s="292"/>
      <c r="R260" s="151"/>
      <c r="T260" s="152"/>
      <c r="U260" s="34" t="s">
        <v>40</v>
      </c>
      <c r="V260" s="153">
        <v>0</v>
      </c>
      <c r="W260" s="153">
        <f t="shared" si="91"/>
        <v>0</v>
      </c>
      <c r="X260" s="153">
        <v>0</v>
      </c>
      <c r="Y260" s="153">
        <f t="shared" si="92"/>
        <v>0</v>
      </c>
      <c r="Z260" s="153">
        <v>0</v>
      </c>
      <c r="AA260" s="154">
        <f t="shared" si="93"/>
        <v>0</v>
      </c>
      <c r="AR260" s="9" t="s">
        <v>147</v>
      </c>
      <c r="AT260" s="9" t="s">
        <v>149</v>
      </c>
      <c r="AU260" s="9" t="s">
        <v>83</v>
      </c>
      <c r="AY260" s="9" t="s">
        <v>148</v>
      </c>
      <c r="BE260" s="155">
        <f t="shared" si="94"/>
        <v>0</v>
      </c>
      <c r="BF260" s="155">
        <f t="shared" si="95"/>
        <v>0</v>
      </c>
      <c r="BG260" s="155">
        <f t="shared" si="96"/>
        <v>0</v>
      </c>
      <c r="BH260" s="155">
        <f t="shared" si="97"/>
        <v>0</v>
      </c>
      <c r="BI260" s="155">
        <f t="shared" si="98"/>
        <v>0</v>
      </c>
      <c r="BJ260" s="9" t="s">
        <v>83</v>
      </c>
      <c r="BK260" s="155">
        <f t="shared" si="99"/>
        <v>0</v>
      </c>
      <c r="BL260" s="9" t="s">
        <v>147</v>
      </c>
      <c r="BM260" s="9" t="s">
        <v>1657</v>
      </c>
    </row>
    <row r="261" spans="2:65" s="23" customFormat="1" ht="22.5" customHeight="1">
      <c r="B261" s="146"/>
      <c r="C261" s="147" t="s">
        <v>1045</v>
      </c>
      <c r="D261" s="147" t="s">
        <v>149</v>
      </c>
      <c r="E261" s="148" t="s">
        <v>2540</v>
      </c>
      <c r="F261" s="291" t="s">
        <v>2541</v>
      </c>
      <c r="G261" s="291"/>
      <c r="H261" s="291"/>
      <c r="I261" s="291"/>
      <c r="J261" s="149" t="s">
        <v>928</v>
      </c>
      <c r="K261" s="150">
        <v>1</v>
      </c>
      <c r="L261" s="292"/>
      <c r="M261" s="292"/>
      <c r="N261" s="292">
        <f t="shared" si="90"/>
        <v>0</v>
      </c>
      <c r="O261" s="292"/>
      <c r="P261" s="292"/>
      <c r="Q261" s="292"/>
      <c r="R261" s="151"/>
      <c r="T261" s="152"/>
      <c r="U261" s="34" t="s">
        <v>40</v>
      </c>
      <c r="V261" s="153">
        <v>0</v>
      </c>
      <c r="W261" s="153">
        <f t="shared" si="91"/>
        <v>0</v>
      </c>
      <c r="X261" s="153">
        <v>0</v>
      </c>
      <c r="Y261" s="153">
        <f t="shared" si="92"/>
        <v>0</v>
      </c>
      <c r="Z261" s="153">
        <v>0</v>
      </c>
      <c r="AA261" s="154">
        <f t="shared" si="93"/>
        <v>0</v>
      </c>
      <c r="AR261" s="9" t="s">
        <v>147</v>
      </c>
      <c r="AT261" s="9" t="s">
        <v>149</v>
      </c>
      <c r="AU261" s="9" t="s">
        <v>83</v>
      </c>
      <c r="AY261" s="9" t="s">
        <v>148</v>
      </c>
      <c r="BE261" s="155">
        <f t="shared" si="94"/>
        <v>0</v>
      </c>
      <c r="BF261" s="155">
        <f t="shared" si="95"/>
        <v>0</v>
      </c>
      <c r="BG261" s="155">
        <f t="shared" si="96"/>
        <v>0</v>
      </c>
      <c r="BH261" s="155">
        <f t="shared" si="97"/>
        <v>0</v>
      </c>
      <c r="BI261" s="155">
        <f t="shared" si="98"/>
        <v>0</v>
      </c>
      <c r="BJ261" s="9" t="s">
        <v>83</v>
      </c>
      <c r="BK261" s="155">
        <f t="shared" si="99"/>
        <v>0</v>
      </c>
      <c r="BL261" s="9" t="s">
        <v>147</v>
      </c>
      <c r="BM261" s="9" t="s">
        <v>1666</v>
      </c>
    </row>
    <row r="262" spans="2:63" s="134" customFormat="1" ht="36.75" customHeight="1">
      <c r="B262" s="135"/>
      <c r="C262" s="136"/>
      <c r="D262" s="137" t="s">
        <v>2335</v>
      </c>
      <c r="E262" s="137"/>
      <c r="F262" s="137"/>
      <c r="G262" s="137"/>
      <c r="H262" s="137"/>
      <c r="I262" s="137"/>
      <c r="J262" s="137"/>
      <c r="K262" s="137"/>
      <c r="L262" s="137"/>
      <c r="M262" s="137"/>
      <c r="N262" s="304">
        <f>BK262</f>
        <v>0</v>
      </c>
      <c r="O262" s="304"/>
      <c r="P262" s="304"/>
      <c r="Q262" s="304"/>
      <c r="R262" s="138"/>
      <c r="T262" s="139"/>
      <c r="U262" s="136"/>
      <c r="V262" s="136"/>
      <c r="W262" s="140">
        <f>SUM(W263:W271)</f>
        <v>0</v>
      </c>
      <c r="X262" s="136"/>
      <c r="Y262" s="140">
        <f>SUM(Y263:Y271)</f>
        <v>0</v>
      </c>
      <c r="Z262" s="136"/>
      <c r="AA262" s="141">
        <f>SUM(AA263:AA271)</f>
        <v>0</v>
      </c>
      <c r="AR262" s="142" t="s">
        <v>83</v>
      </c>
      <c r="AT262" s="143" t="s">
        <v>74</v>
      </c>
      <c r="AU262" s="143" t="s">
        <v>75</v>
      </c>
      <c r="AY262" s="142" t="s">
        <v>148</v>
      </c>
      <c r="BK262" s="144">
        <f>SUM(BK263:BK271)</f>
        <v>0</v>
      </c>
    </row>
    <row r="263" spans="2:65" s="23" customFormat="1" ht="22.5" customHeight="1">
      <c r="B263" s="146"/>
      <c r="C263" s="147" t="s">
        <v>1050</v>
      </c>
      <c r="D263" s="147" t="s">
        <v>149</v>
      </c>
      <c r="E263" s="148" t="s">
        <v>2542</v>
      </c>
      <c r="F263" s="291" t="s">
        <v>2543</v>
      </c>
      <c r="G263" s="291"/>
      <c r="H263" s="291"/>
      <c r="I263" s="291"/>
      <c r="J263" s="149" t="s">
        <v>928</v>
      </c>
      <c r="K263" s="150">
        <v>1</v>
      </c>
      <c r="L263" s="292"/>
      <c r="M263" s="292"/>
      <c r="N263" s="292">
        <f aca="true" t="shared" si="100" ref="N263:N271">ROUND(L263*K263,2)</f>
        <v>0</v>
      </c>
      <c r="O263" s="292"/>
      <c r="P263" s="292"/>
      <c r="Q263" s="292"/>
      <c r="R263" s="151"/>
      <c r="T263" s="152"/>
      <c r="U263" s="34" t="s">
        <v>40</v>
      </c>
      <c r="V263" s="153">
        <v>0</v>
      </c>
      <c r="W263" s="153">
        <f aca="true" t="shared" si="101" ref="W263:W271">V263*K263</f>
        <v>0</v>
      </c>
      <c r="X263" s="153">
        <v>0</v>
      </c>
      <c r="Y263" s="153">
        <f aca="true" t="shared" si="102" ref="Y263:Y271">X263*K263</f>
        <v>0</v>
      </c>
      <c r="Z263" s="153">
        <v>0</v>
      </c>
      <c r="AA263" s="154">
        <f aca="true" t="shared" si="103" ref="AA263:AA271">Z263*K263</f>
        <v>0</v>
      </c>
      <c r="AR263" s="9" t="s">
        <v>147</v>
      </c>
      <c r="AT263" s="9" t="s">
        <v>149</v>
      </c>
      <c r="AU263" s="9" t="s">
        <v>83</v>
      </c>
      <c r="AY263" s="9" t="s">
        <v>148</v>
      </c>
      <c r="BE263" s="155">
        <f aca="true" t="shared" si="104" ref="BE263:BE271">IF(U263="základní",N263,0)</f>
        <v>0</v>
      </c>
      <c r="BF263" s="155">
        <f aca="true" t="shared" si="105" ref="BF263:BF271">IF(U263="snížená",N263,0)</f>
        <v>0</v>
      </c>
      <c r="BG263" s="155">
        <f aca="true" t="shared" si="106" ref="BG263:BG271">IF(U263="zákl. přenesená",N263,0)</f>
        <v>0</v>
      </c>
      <c r="BH263" s="155">
        <f aca="true" t="shared" si="107" ref="BH263:BH271">IF(U263="sníž. přenesená",N263,0)</f>
        <v>0</v>
      </c>
      <c r="BI263" s="155">
        <f aca="true" t="shared" si="108" ref="BI263:BI271">IF(U263="nulová",N263,0)</f>
        <v>0</v>
      </c>
      <c r="BJ263" s="9" t="s">
        <v>83</v>
      </c>
      <c r="BK263" s="155">
        <f aca="true" t="shared" si="109" ref="BK263:BK271">ROUND(L263*K263,2)</f>
        <v>0</v>
      </c>
      <c r="BL263" s="9" t="s">
        <v>147</v>
      </c>
      <c r="BM263" s="9" t="s">
        <v>1675</v>
      </c>
    </row>
    <row r="264" spans="2:65" s="23" customFormat="1" ht="22.5" customHeight="1">
      <c r="B264" s="146"/>
      <c r="C264" s="147" t="s">
        <v>1054</v>
      </c>
      <c r="D264" s="147" t="s">
        <v>149</v>
      </c>
      <c r="E264" s="148" t="s">
        <v>2544</v>
      </c>
      <c r="F264" s="291" t="s">
        <v>2545</v>
      </c>
      <c r="G264" s="291"/>
      <c r="H264" s="291"/>
      <c r="I264" s="291"/>
      <c r="J264" s="149" t="s">
        <v>928</v>
      </c>
      <c r="K264" s="150">
        <v>1</v>
      </c>
      <c r="L264" s="292"/>
      <c r="M264" s="292"/>
      <c r="N264" s="292">
        <f t="shared" si="100"/>
        <v>0</v>
      </c>
      <c r="O264" s="292"/>
      <c r="P264" s="292"/>
      <c r="Q264" s="292"/>
      <c r="R264" s="151"/>
      <c r="T264" s="152"/>
      <c r="U264" s="34" t="s">
        <v>40</v>
      </c>
      <c r="V264" s="153">
        <v>0</v>
      </c>
      <c r="W264" s="153">
        <f t="shared" si="101"/>
        <v>0</v>
      </c>
      <c r="X264" s="153">
        <v>0</v>
      </c>
      <c r="Y264" s="153">
        <f t="shared" si="102"/>
        <v>0</v>
      </c>
      <c r="Z264" s="153">
        <v>0</v>
      </c>
      <c r="AA264" s="154">
        <f t="shared" si="103"/>
        <v>0</v>
      </c>
      <c r="AR264" s="9" t="s">
        <v>147</v>
      </c>
      <c r="AT264" s="9" t="s">
        <v>149</v>
      </c>
      <c r="AU264" s="9" t="s">
        <v>83</v>
      </c>
      <c r="AY264" s="9" t="s">
        <v>148</v>
      </c>
      <c r="BE264" s="155">
        <f t="shared" si="104"/>
        <v>0</v>
      </c>
      <c r="BF264" s="155">
        <f t="shared" si="105"/>
        <v>0</v>
      </c>
      <c r="BG264" s="155">
        <f t="shared" si="106"/>
        <v>0</v>
      </c>
      <c r="BH264" s="155">
        <f t="shared" si="107"/>
        <v>0</v>
      </c>
      <c r="BI264" s="155">
        <f t="shared" si="108"/>
        <v>0</v>
      </c>
      <c r="BJ264" s="9" t="s">
        <v>83</v>
      </c>
      <c r="BK264" s="155">
        <f t="shared" si="109"/>
        <v>0</v>
      </c>
      <c r="BL264" s="9" t="s">
        <v>147</v>
      </c>
      <c r="BM264" s="9" t="s">
        <v>1684</v>
      </c>
    </row>
    <row r="265" spans="2:65" s="23" customFormat="1" ht="22.5" customHeight="1">
      <c r="B265" s="146"/>
      <c r="C265" s="147" t="s">
        <v>1058</v>
      </c>
      <c r="D265" s="147" t="s">
        <v>149</v>
      </c>
      <c r="E265" s="148" t="s">
        <v>2546</v>
      </c>
      <c r="F265" s="291" t="s">
        <v>2547</v>
      </c>
      <c r="G265" s="291"/>
      <c r="H265" s="291"/>
      <c r="I265" s="291"/>
      <c r="J265" s="149" t="s">
        <v>928</v>
      </c>
      <c r="K265" s="150">
        <v>5</v>
      </c>
      <c r="L265" s="292"/>
      <c r="M265" s="292"/>
      <c r="N265" s="292">
        <f t="shared" si="100"/>
        <v>0</v>
      </c>
      <c r="O265" s="292"/>
      <c r="P265" s="292"/>
      <c r="Q265" s="292"/>
      <c r="R265" s="151"/>
      <c r="T265" s="152"/>
      <c r="U265" s="34" t="s">
        <v>40</v>
      </c>
      <c r="V265" s="153">
        <v>0</v>
      </c>
      <c r="W265" s="153">
        <f t="shared" si="101"/>
        <v>0</v>
      </c>
      <c r="X265" s="153">
        <v>0</v>
      </c>
      <c r="Y265" s="153">
        <f t="shared" si="102"/>
        <v>0</v>
      </c>
      <c r="Z265" s="153">
        <v>0</v>
      </c>
      <c r="AA265" s="154">
        <f t="shared" si="103"/>
        <v>0</v>
      </c>
      <c r="AR265" s="9" t="s">
        <v>147</v>
      </c>
      <c r="AT265" s="9" t="s">
        <v>149</v>
      </c>
      <c r="AU265" s="9" t="s">
        <v>83</v>
      </c>
      <c r="AY265" s="9" t="s">
        <v>148</v>
      </c>
      <c r="BE265" s="155">
        <f t="shared" si="104"/>
        <v>0</v>
      </c>
      <c r="BF265" s="155">
        <f t="shared" si="105"/>
        <v>0</v>
      </c>
      <c r="BG265" s="155">
        <f t="shared" si="106"/>
        <v>0</v>
      </c>
      <c r="BH265" s="155">
        <f t="shared" si="107"/>
        <v>0</v>
      </c>
      <c r="BI265" s="155">
        <f t="shared" si="108"/>
        <v>0</v>
      </c>
      <c r="BJ265" s="9" t="s">
        <v>83</v>
      </c>
      <c r="BK265" s="155">
        <f t="shared" si="109"/>
        <v>0</v>
      </c>
      <c r="BL265" s="9" t="s">
        <v>147</v>
      </c>
      <c r="BM265" s="9" t="s">
        <v>1692</v>
      </c>
    </row>
    <row r="266" spans="2:65" s="23" customFormat="1" ht="22.5" customHeight="1">
      <c r="B266" s="146"/>
      <c r="C266" s="147" t="s">
        <v>1063</v>
      </c>
      <c r="D266" s="147" t="s">
        <v>149</v>
      </c>
      <c r="E266" s="148" t="s">
        <v>2548</v>
      </c>
      <c r="F266" s="291" t="s">
        <v>2549</v>
      </c>
      <c r="G266" s="291"/>
      <c r="H266" s="291"/>
      <c r="I266" s="291"/>
      <c r="J266" s="149" t="s">
        <v>928</v>
      </c>
      <c r="K266" s="150">
        <v>1</v>
      </c>
      <c r="L266" s="292"/>
      <c r="M266" s="292"/>
      <c r="N266" s="292">
        <f t="shared" si="100"/>
        <v>0</v>
      </c>
      <c r="O266" s="292"/>
      <c r="P266" s="292"/>
      <c r="Q266" s="292"/>
      <c r="R266" s="151"/>
      <c r="T266" s="152"/>
      <c r="U266" s="34" t="s">
        <v>40</v>
      </c>
      <c r="V266" s="153">
        <v>0</v>
      </c>
      <c r="W266" s="153">
        <f t="shared" si="101"/>
        <v>0</v>
      </c>
      <c r="X266" s="153">
        <v>0</v>
      </c>
      <c r="Y266" s="153">
        <f t="shared" si="102"/>
        <v>0</v>
      </c>
      <c r="Z266" s="153">
        <v>0</v>
      </c>
      <c r="AA266" s="154">
        <f t="shared" si="103"/>
        <v>0</v>
      </c>
      <c r="AR266" s="9" t="s">
        <v>147</v>
      </c>
      <c r="AT266" s="9" t="s">
        <v>149</v>
      </c>
      <c r="AU266" s="9" t="s">
        <v>83</v>
      </c>
      <c r="AY266" s="9" t="s">
        <v>148</v>
      </c>
      <c r="BE266" s="155">
        <f t="shared" si="104"/>
        <v>0</v>
      </c>
      <c r="BF266" s="155">
        <f t="shared" si="105"/>
        <v>0</v>
      </c>
      <c r="BG266" s="155">
        <f t="shared" si="106"/>
        <v>0</v>
      </c>
      <c r="BH266" s="155">
        <f t="shared" si="107"/>
        <v>0</v>
      </c>
      <c r="BI266" s="155">
        <f t="shared" si="108"/>
        <v>0</v>
      </c>
      <c r="BJ266" s="9" t="s">
        <v>83</v>
      </c>
      <c r="BK266" s="155">
        <f t="shared" si="109"/>
        <v>0</v>
      </c>
      <c r="BL266" s="9" t="s">
        <v>147</v>
      </c>
      <c r="BM266" s="9" t="s">
        <v>1702</v>
      </c>
    </row>
    <row r="267" spans="2:65" s="23" customFormat="1" ht="22.5" customHeight="1">
      <c r="B267" s="146"/>
      <c r="C267" s="147" t="s">
        <v>1067</v>
      </c>
      <c r="D267" s="147" t="s">
        <v>149</v>
      </c>
      <c r="E267" s="148" t="s">
        <v>2550</v>
      </c>
      <c r="F267" s="291" t="s">
        <v>2551</v>
      </c>
      <c r="G267" s="291"/>
      <c r="H267" s="291"/>
      <c r="I267" s="291"/>
      <c r="J267" s="149" t="s">
        <v>928</v>
      </c>
      <c r="K267" s="150">
        <v>16</v>
      </c>
      <c r="L267" s="292"/>
      <c r="M267" s="292"/>
      <c r="N267" s="292">
        <f t="shared" si="100"/>
        <v>0</v>
      </c>
      <c r="O267" s="292"/>
      <c r="P267" s="292"/>
      <c r="Q267" s="292"/>
      <c r="R267" s="151"/>
      <c r="T267" s="152"/>
      <c r="U267" s="34" t="s">
        <v>40</v>
      </c>
      <c r="V267" s="153">
        <v>0</v>
      </c>
      <c r="W267" s="153">
        <f t="shared" si="101"/>
        <v>0</v>
      </c>
      <c r="X267" s="153">
        <v>0</v>
      </c>
      <c r="Y267" s="153">
        <f t="shared" si="102"/>
        <v>0</v>
      </c>
      <c r="Z267" s="153">
        <v>0</v>
      </c>
      <c r="AA267" s="154">
        <f t="shared" si="103"/>
        <v>0</v>
      </c>
      <c r="AR267" s="9" t="s">
        <v>147</v>
      </c>
      <c r="AT267" s="9" t="s">
        <v>149</v>
      </c>
      <c r="AU267" s="9" t="s">
        <v>83</v>
      </c>
      <c r="AY267" s="9" t="s">
        <v>148</v>
      </c>
      <c r="BE267" s="155">
        <f t="shared" si="104"/>
        <v>0</v>
      </c>
      <c r="BF267" s="155">
        <f t="shared" si="105"/>
        <v>0</v>
      </c>
      <c r="BG267" s="155">
        <f t="shared" si="106"/>
        <v>0</v>
      </c>
      <c r="BH267" s="155">
        <f t="shared" si="107"/>
        <v>0</v>
      </c>
      <c r="BI267" s="155">
        <f t="shared" si="108"/>
        <v>0</v>
      </c>
      <c r="BJ267" s="9" t="s">
        <v>83</v>
      </c>
      <c r="BK267" s="155">
        <f t="shared" si="109"/>
        <v>0</v>
      </c>
      <c r="BL267" s="9" t="s">
        <v>147</v>
      </c>
      <c r="BM267" s="9" t="s">
        <v>1711</v>
      </c>
    </row>
    <row r="268" spans="2:65" s="23" customFormat="1" ht="22.5" customHeight="1">
      <c r="B268" s="146"/>
      <c r="C268" s="147" t="s">
        <v>1078</v>
      </c>
      <c r="D268" s="147" t="s">
        <v>149</v>
      </c>
      <c r="E268" s="148" t="s">
        <v>2534</v>
      </c>
      <c r="F268" s="291" t="s">
        <v>2535</v>
      </c>
      <c r="G268" s="291"/>
      <c r="H268" s="291"/>
      <c r="I268" s="291"/>
      <c r="J268" s="149" t="s">
        <v>451</v>
      </c>
      <c r="K268" s="150">
        <v>220</v>
      </c>
      <c r="L268" s="292"/>
      <c r="M268" s="292"/>
      <c r="N268" s="292">
        <f t="shared" si="100"/>
        <v>0</v>
      </c>
      <c r="O268" s="292"/>
      <c r="P268" s="292"/>
      <c r="Q268" s="292"/>
      <c r="R268" s="151"/>
      <c r="T268" s="152"/>
      <c r="U268" s="34" t="s">
        <v>40</v>
      </c>
      <c r="V268" s="153">
        <v>0</v>
      </c>
      <c r="W268" s="153">
        <f t="shared" si="101"/>
        <v>0</v>
      </c>
      <c r="X268" s="153">
        <v>0</v>
      </c>
      <c r="Y268" s="153">
        <f t="shared" si="102"/>
        <v>0</v>
      </c>
      <c r="Z268" s="153">
        <v>0</v>
      </c>
      <c r="AA268" s="154">
        <f t="shared" si="103"/>
        <v>0</v>
      </c>
      <c r="AR268" s="9" t="s">
        <v>147</v>
      </c>
      <c r="AT268" s="9" t="s">
        <v>149</v>
      </c>
      <c r="AU268" s="9" t="s">
        <v>83</v>
      </c>
      <c r="AY268" s="9" t="s">
        <v>148</v>
      </c>
      <c r="BE268" s="155">
        <f t="shared" si="104"/>
        <v>0</v>
      </c>
      <c r="BF268" s="155">
        <f t="shared" si="105"/>
        <v>0</v>
      </c>
      <c r="BG268" s="155">
        <f t="shared" si="106"/>
        <v>0</v>
      </c>
      <c r="BH268" s="155">
        <f t="shared" si="107"/>
        <v>0</v>
      </c>
      <c r="BI268" s="155">
        <f t="shared" si="108"/>
        <v>0</v>
      </c>
      <c r="BJ268" s="9" t="s">
        <v>83</v>
      </c>
      <c r="BK268" s="155">
        <f t="shared" si="109"/>
        <v>0</v>
      </c>
      <c r="BL268" s="9" t="s">
        <v>147</v>
      </c>
      <c r="BM268" s="9" t="s">
        <v>1720</v>
      </c>
    </row>
    <row r="269" spans="2:65" s="23" customFormat="1" ht="22.5" customHeight="1">
      <c r="B269" s="146"/>
      <c r="C269" s="147" t="s">
        <v>1083</v>
      </c>
      <c r="D269" s="147" t="s">
        <v>149</v>
      </c>
      <c r="E269" s="148" t="s">
        <v>2536</v>
      </c>
      <c r="F269" s="291" t="s">
        <v>2537</v>
      </c>
      <c r="G269" s="291"/>
      <c r="H269" s="291"/>
      <c r="I269" s="291"/>
      <c r="J269" s="149" t="s">
        <v>928</v>
      </c>
      <c r="K269" s="150">
        <v>23</v>
      </c>
      <c r="L269" s="292"/>
      <c r="M269" s="292"/>
      <c r="N269" s="292">
        <f t="shared" si="100"/>
        <v>0</v>
      </c>
      <c r="O269" s="292"/>
      <c r="P269" s="292"/>
      <c r="Q269" s="292"/>
      <c r="R269" s="151"/>
      <c r="T269" s="152"/>
      <c r="U269" s="34" t="s">
        <v>40</v>
      </c>
      <c r="V269" s="153">
        <v>0</v>
      </c>
      <c r="W269" s="153">
        <f t="shared" si="101"/>
        <v>0</v>
      </c>
      <c r="X269" s="153">
        <v>0</v>
      </c>
      <c r="Y269" s="153">
        <f t="shared" si="102"/>
        <v>0</v>
      </c>
      <c r="Z269" s="153">
        <v>0</v>
      </c>
      <c r="AA269" s="154">
        <f t="shared" si="103"/>
        <v>0</v>
      </c>
      <c r="AR269" s="9" t="s">
        <v>147</v>
      </c>
      <c r="AT269" s="9" t="s">
        <v>149</v>
      </c>
      <c r="AU269" s="9" t="s">
        <v>83</v>
      </c>
      <c r="AY269" s="9" t="s">
        <v>148</v>
      </c>
      <c r="BE269" s="155">
        <f t="shared" si="104"/>
        <v>0</v>
      </c>
      <c r="BF269" s="155">
        <f t="shared" si="105"/>
        <v>0</v>
      </c>
      <c r="BG269" s="155">
        <f t="shared" si="106"/>
        <v>0</v>
      </c>
      <c r="BH269" s="155">
        <f t="shared" si="107"/>
        <v>0</v>
      </c>
      <c r="BI269" s="155">
        <f t="shared" si="108"/>
        <v>0</v>
      </c>
      <c r="BJ269" s="9" t="s">
        <v>83</v>
      </c>
      <c r="BK269" s="155">
        <f t="shared" si="109"/>
        <v>0</v>
      </c>
      <c r="BL269" s="9" t="s">
        <v>147</v>
      </c>
      <c r="BM269" s="9" t="s">
        <v>1733</v>
      </c>
    </row>
    <row r="270" spans="2:65" s="23" customFormat="1" ht="22.5" customHeight="1">
      <c r="B270" s="146"/>
      <c r="C270" s="147" t="s">
        <v>1088</v>
      </c>
      <c r="D270" s="147" t="s">
        <v>149</v>
      </c>
      <c r="E270" s="148" t="s">
        <v>2538</v>
      </c>
      <c r="F270" s="291" t="s">
        <v>2539</v>
      </c>
      <c r="G270" s="291"/>
      <c r="H270" s="291"/>
      <c r="I270" s="291"/>
      <c r="J270" s="149" t="s">
        <v>928</v>
      </c>
      <c r="K270" s="150">
        <v>16</v>
      </c>
      <c r="L270" s="292"/>
      <c r="M270" s="292"/>
      <c r="N270" s="292">
        <f t="shared" si="100"/>
        <v>0</v>
      </c>
      <c r="O270" s="292"/>
      <c r="P270" s="292"/>
      <c r="Q270" s="292"/>
      <c r="R270" s="151"/>
      <c r="T270" s="152"/>
      <c r="U270" s="34" t="s">
        <v>40</v>
      </c>
      <c r="V270" s="153">
        <v>0</v>
      </c>
      <c r="W270" s="153">
        <f t="shared" si="101"/>
        <v>0</v>
      </c>
      <c r="X270" s="153">
        <v>0</v>
      </c>
      <c r="Y270" s="153">
        <f t="shared" si="102"/>
        <v>0</v>
      </c>
      <c r="Z270" s="153">
        <v>0</v>
      </c>
      <c r="AA270" s="154">
        <f t="shared" si="103"/>
        <v>0</v>
      </c>
      <c r="AR270" s="9" t="s">
        <v>147</v>
      </c>
      <c r="AT270" s="9" t="s">
        <v>149</v>
      </c>
      <c r="AU270" s="9" t="s">
        <v>83</v>
      </c>
      <c r="AY270" s="9" t="s">
        <v>148</v>
      </c>
      <c r="BE270" s="155">
        <f t="shared" si="104"/>
        <v>0</v>
      </c>
      <c r="BF270" s="155">
        <f t="shared" si="105"/>
        <v>0</v>
      </c>
      <c r="BG270" s="155">
        <f t="shared" si="106"/>
        <v>0</v>
      </c>
      <c r="BH270" s="155">
        <f t="shared" si="107"/>
        <v>0</v>
      </c>
      <c r="BI270" s="155">
        <f t="shared" si="108"/>
        <v>0</v>
      </c>
      <c r="BJ270" s="9" t="s">
        <v>83</v>
      </c>
      <c r="BK270" s="155">
        <f t="shared" si="109"/>
        <v>0</v>
      </c>
      <c r="BL270" s="9" t="s">
        <v>147</v>
      </c>
      <c r="BM270" s="9" t="s">
        <v>1747</v>
      </c>
    </row>
    <row r="271" spans="2:65" s="23" customFormat="1" ht="22.5" customHeight="1">
      <c r="B271" s="146"/>
      <c r="C271" s="147" t="s">
        <v>1094</v>
      </c>
      <c r="D271" s="147" t="s">
        <v>149</v>
      </c>
      <c r="E271" s="148" t="s">
        <v>2552</v>
      </c>
      <c r="F271" s="291" t="s">
        <v>2553</v>
      </c>
      <c r="G271" s="291"/>
      <c r="H271" s="291"/>
      <c r="I271" s="291"/>
      <c r="J271" s="149" t="s">
        <v>451</v>
      </c>
      <c r="K271" s="150">
        <v>760</v>
      </c>
      <c r="L271" s="292"/>
      <c r="M271" s="292"/>
      <c r="N271" s="292">
        <f t="shared" si="100"/>
        <v>0</v>
      </c>
      <c r="O271" s="292"/>
      <c r="P271" s="292"/>
      <c r="Q271" s="292"/>
      <c r="R271" s="151"/>
      <c r="T271" s="152"/>
      <c r="U271" s="34" t="s">
        <v>40</v>
      </c>
      <c r="V271" s="153">
        <v>0</v>
      </c>
      <c r="W271" s="153">
        <f t="shared" si="101"/>
        <v>0</v>
      </c>
      <c r="X271" s="153">
        <v>0</v>
      </c>
      <c r="Y271" s="153">
        <f t="shared" si="102"/>
        <v>0</v>
      </c>
      <c r="Z271" s="153">
        <v>0</v>
      </c>
      <c r="AA271" s="154">
        <f t="shared" si="103"/>
        <v>0</v>
      </c>
      <c r="AR271" s="9" t="s">
        <v>147</v>
      </c>
      <c r="AT271" s="9" t="s">
        <v>149</v>
      </c>
      <c r="AU271" s="9" t="s">
        <v>83</v>
      </c>
      <c r="AY271" s="9" t="s">
        <v>148</v>
      </c>
      <c r="BE271" s="155">
        <f t="shared" si="104"/>
        <v>0</v>
      </c>
      <c r="BF271" s="155">
        <f t="shared" si="105"/>
        <v>0</v>
      </c>
      <c r="BG271" s="155">
        <f t="shared" si="106"/>
        <v>0</v>
      </c>
      <c r="BH271" s="155">
        <f t="shared" si="107"/>
        <v>0</v>
      </c>
      <c r="BI271" s="155">
        <f t="shared" si="108"/>
        <v>0</v>
      </c>
      <c r="BJ271" s="9" t="s">
        <v>83</v>
      </c>
      <c r="BK271" s="155">
        <f t="shared" si="109"/>
        <v>0</v>
      </c>
      <c r="BL271" s="9" t="s">
        <v>147</v>
      </c>
      <c r="BM271" s="9" t="s">
        <v>1758</v>
      </c>
    </row>
    <row r="272" spans="2:63" s="134" customFormat="1" ht="36.75" customHeight="1">
      <c r="B272" s="135"/>
      <c r="C272" s="136"/>
      <c r="D272" s="137" t="s">
        <v>2336</v>
      </c>
      <c r="E272" s="137"/>
      <c r="F272" s="137"/>
      <c r="G272" s="137"/>
      <c r="H272" s="137"/>
      <c r="I272" s="137"/>
      <c r="J272" s="137"/>
      <c r="K272" s="137"/>
      <c r="L272" s="137"/>
      <c r="M272" s="137"/>
      <c r="N272" s="304">
        <f>BK272</f>
        <v>0</v>
      </c>
      <c r="O272" s="304"/>
      <c r="P272" s="304"/>
      <c r="Q272" s="304"/>
      <c r="R272" s="138"/>
      <c r="T272" s="139"/>
      <c r="U272" s="136"/>
      <c r="V272" s="136"/>
      <c r="W272" s="140">
        <f>SUM(W273:W281)</f>
        <v>0</v>
      </c>
      <c r="X272" s="136"/>
      <c r="Y272" s="140">
        <f>SUM(Y273:Y281)</f>
        <v>0</v>
      </c>
      <c r="Z272" s="136"/>
      <c r="AA272" s="141">
        <f>SUM(AA273:AA281)</f>
        <v>0</v>
      </c>
      <c r="AR272" s="142" t="s">
        <v>83</v>
      </c>
      <c r="AT272" s="143" t="s">
        <v>74</v>
      </c>
      <c r="AU272" s="143" t="s">
        <v>75</v>
      </c>
      <c r="AY272" s="142" t="s">
        <v>148</v>
      </c>
      <c r="BK272" s="144">
        <f>SUM(BK273:BK281)</f>
        <v>0</v>
      </c>
    </row>
    <row r="273" spans="2:65" s="23" customFormat="1" ht="22.5" customHeight="1">
      <c r="B273" s="146"/>
      <c r="C273" s="147" t="s">
        <v>1099</v>
      </c>
      <c r="D273" s="147" t="s">
        <v>149</v>
      </c>
      <c r="E273" s="148" t="s">
        <v>2554</v>
      </c>
      <c r="F273" s="291" t="s">
        <v>2555</v>
      </c>
      <c r="G273" s="291"/>
      <c r="H273" s="291"/>
      <c r="I273" s="291"/>
      <c r="J273" s="149" t="s">
        <v>928</v>
      </c>
      <c r="K273" s="150">
        <v>1</v>
      </c>
      <c r="L273" s="292"/>
      <c r="M273" s="292"/>
      <c r="N273" s="292">
        <f aca="true" t="shared" si="110" ref="N273:N281">ROUND(L273*K273,2)</f>
        <v>0</v>
      </c>
      <c r="O273" s="292"/>
      <c r="P273" s="292"/>
      <c r="Q273" s="292"/>
      <c r="R273" s="151"/>
      <c r="T273" s="152"/>
      <c r="U273" s="34" t="s">
        <v>40</v>
      </c>
      <c r="V273" s="153">
        <v>0</v>
      </c>
      <c r="W273" s="153">
        <f aca="true" t="shared" si="111" ref="W273:W281">V273*K273</f>
        <v>0</v>
      </c>
      <c r="X273" s="153">
        <v>0</v>
      </c>
      <c r="Y273" s="153">
        <f aca="true" t="shared" si="112" ref="Y273:Y281">X273*K273</f>
        <v>0</v>
      </c>
      <c r="Z273" s="153">
        <v>0</v>
      </c>
      <c r="AA273" s="154">
        <f aca="true" t="shared" si="113" ref="AA273:AA281">Z273*K273</f>
        <v>0</v>
      </c>
      <c r="AR273" s="9" t="s">
        <v>147</v>
      </c>
      <c r="AT273" s="9" t="s">
        <v>149</v>
      </c>
      <c r="AU273" s="9" t="s">
        <v>83</v>
      </c>
      <c r="AY273" s="9" t="s">
        <v>148</v>
      </c>
      <c r="BE273" s="155">
        <f aca="true" t="shared" si="114" ref="BE273:BE281">IF(U273="základní",N273,0)</f>
        <v>0</v>
      </c>
      <c r="BF273" s="155">
        <f aca="true" t="shared" si="115" ref="BF273:BF281">IF(U273="snížená",N273,0)</f>
        <v>0</v>
      </c>
      <c r="BG273" s="155">
        <f aca="true" t="shared" si="116" ref="BG273:BG281">IF(U273="zákl. přenesená",N273,0)</f>
        <v>0</v>
      </c>
      <c r="BH273" s="155">
        <f aca="true" t="shared" si="117" ref="BH273:BH281">IF(U273="sníž. přenesená",N273,0)</f>
        <v>0</v>
      </c>
      <c r="BI273" s="155">
        <f aca="true" t="shared" si="118" ref="BI273:BI281">IF(U273="nulová",N273,0)</f>
        <v>0</v>
      </c>
      <c r="BJ273" s="9" t="s">
        <v>83</v>
      </c>
      <c r="BK273" s="155">
        <f aca="true" t="shared" si="119" ref="BK273:BK281">ROUND(L273*K273,2)</f>
        <v>0</v>
      </c>
      <c r="BL273" s="9" t="s">
        <v>147</v>
      </c>
      <c r="BM273" s="9" t="s">
        <v>1767</v>
      </c>
    </row>
    <row r="274" spans="2:65" s="23" customFormat="1" ht="22.5" customHeight="1">
      <c r="B274" s="146"/>
      <c r="C274" s="147" t="s">
        <v>1103</v>
      </c>
      <c r="D274" s="147" t="s">
        <v>149</v>
      </c>
      <c r="E274" s="148" t="s">
        <v>2556</v>
      </c>
      <c r="F274" s="291" t="s">
        <v>2557</v>
      </c>
      <c r="G274" s="291"/>
      <c r="H274" s="291"/>
      <c r="I274" s="291"/>
      <c r="J274" s="149" t="s">
        <v>928</v>
      </c>
      <c r="K274" s="150">
        <v>3</v>
      </c>
      <c r="L274" s="292"/>
      <c r="M274" s="292"/>
      <c r="N274" s="292">
        <f t="shared" si="110"/>
        <v>0</v>
      </c>
      <c r="O274" s="292"/>
      <c r="P274" s="292"/>
      <c r="Q274" s="292"/>
      <c r="R274" s="151"/>
      <c r="T274" s="152"/>
      <c r="U274" s="34" t="s">
        <v>40</v>
      </c>
      <c r="V274" s="153">
        <v>0</v>
      </c>
      <c r="W274" s="153">
        <f t="shared" si="111"/>
        <v>0</v>
      </c>
      <c r="X274" s="153">
        <v>0</v>
      </c>
      <c r="Y274" s="153">
        <f t="shared" si="112"/>
        <v>0</v>
      </c>
      <c r="Z274" s="153">
        <v>0</v>
      </c>
      <c r="AA274" s="154">
        <f t="shared" si="113"/>
        <v>0</v>
      </c>
      <c r="AR274" s="9" t="s">
        <v>147</v>
      </c>
      <c r="AT274" s="9" t="s">
        <v>149</v>
      </c>
      <c r="AU274" s="9" t="s">
        <v>83</v>
      </c>
      <c r="AY274" s="9" t="s">
        <v>148</v>
      </c>
      <c r="BE274" s="155">
        <f t="shared" si="114"/>
        <v>0</v>
      </c>
      <c r="BF274" s="155">
        <f t="shared" si="115"/>
        <v>0</v>
      </c>
      <c r="BG274" s="155">
        <f t="shared" si="116"/>
        <v>0</v>
      </c>
      <c r="BH274" s="155">
        <f t="shared" si="117"/>
        <v>0</v>
      </c>
      <c r="BI274" s="155">
        <f t="shared" si="118"/>
        <v>0</v>
      </c>
      <c r="BJ274" s="9" t="s">
        <v>83</v>
      </c>
      <c r="BK274" s="155">
        <f t="shared" si="119"/>
        <v>0</v>
      </c>
      <c r="BL274" s="9" t="s">
        <v>147</v>
      </c>
      <c r="BM274" s="9" t="s">
        <v>1777</v>
      </c>
    </row>
    <row r="275" spans="2:65" s="23" customFormat="1" ht="22.5" customHeight="1">
      <c r="B275" s="146"/>
      <c r="C275" s="147" t="s">
        <v>1108</v>
      </c>
      <c r="D275" s="147" t="s">
        <v>149</v>
      </c>
      <c r="E275" s="148" t="s">
        <v>2558</v>
      </c>
      <c r="F275" s="291" t="s">
        <v>2559</v>
      </c>
      <c r="G275" s="291"/>
      <c r="H275" s="291"/>
      <c r="I275" s="291"/>
      <c r="J275" s="149" t="s">
        <v>928</v>
      </c>
      <c r="K275" s="150">
        <v>3</v>
      </c>
      <c r="L275" s="292"/>
      <c r="M275" s="292"/>
      <c r="N275" s="292">
        <f t="shared" si="110"/>
        <v>0</v>
      </c>
      <c r="O275" s="292"/>
      <c r="P275" s="292"/>
      <c r="Q275" s="292"/>
      <c r="R275" s="151"/>
      <c r="T275" s="152"/>
      <c r="U275" s="34" t="s">
        <v>40</v>
      </c>
      <c r="V275" s="153">
        <v>0</v>
      </c>
      <c r="W275" s="153">
        <f t="shared" si="111"/>
        <v>0</v>
      </c>
      <c r="X275" s="153">
        <v>0</v>
      </c>
      <c r="Y275" s="153">
        <f t="shared" si="112"/>
        <v>0</v>
      </c>
      <c r="Z275" s="153">
        <v>0</v>
      </c>
      <c r="AA275" s="154">
        <f t="shared" si="113"/>
        <v>0</v>
      </c>
      <c r="AR275" s="9" t="s">
        <v>147</v>
      </c>
      <c r="AT275" s="9" t="s">
        <v>149</v>
      </c>
      <c r="AU275" s="9" t="s">
        <v>83</v>
      </c>
      <c r="AY275" s="9" t="s">
        <v>148</v>
      </c>
      <c r="BE275" s="155">
        <f t="shared" si="114"/>
        <v>0</v>
      </c>
      <c r="BF275" s="155">
        <f t="shared" si="115"/>
        <v>0</v>
      </c>
      <c r="BG275" s="155">
        <f t="shared" si="116"/>
        <v>0</v>
      </c>
      <c r="BH275" s="155">
        <f t="shared" si="117"/>
        <v>0</v>
      </c>
      <c r="BI275" s="155">
        <f t="shared" si="118"/>
        <v>0</v>
      </c>
      <c r="BJ275" s="9" t="s">
        <v>83</v>
      </c>
      <c r="BK275" s="155">
        <f t="shared" si="119"/>
        <v>0</v>
      </c>
      <c r="BL275" s="9" t="s">
        <v>147</v>
      </c>
      <c r="BM275" s="9" t="s">
        <v>1795</v>
      </c>
    </row>
    <row r="276" spans="2:65" s="23" customFormat="1" ht="22.5" customHeight="1">
      <c r="B276" s="146"/>
      <c r="C276" s="147" t="s">
        <v>1113</v>
      </c>
      <c r="D276" s="147" t="s">
        <v>149</v>
      </c>
      <c r="E276" s="148" t="s">
        <v>2560</v>
      </c>
      <c r="F276" s="291" t="s">
        <v>2561</v>
      </c>
      <c r="G276" s="291"/>
      <c r="H276" s="291"/>
      <c r="I276" s="291"/>
      <c r="J276" s="149" t="s">
        <v>928</v>
      </c>
      <c r="K276" s="150">
        <v>3</v>
      </c>
      <c r="L276" s="292"/>
      <c r="M276" s="292"/>
      <c r="N276" s="292">
        <f t="shared" si="110"/>
        <v>0</v>
      </c>
      <c r="O276" s="292"/>
      <c r="P276" s="292"/>
      <c r="Q276" s="292"/>
      <c r="R276" s="151"/>
      <c r="T276" s="152"/>
      <c r="U276" s="34" t="s">
        <v>40</v>
      </c>
      <c r="V276" s="153">
        <v>0</v>
      </c>
      <c r="W276" s="153">
        <f t="shared" si="111"/>
        <v>0</v>
      </c>
      <c r="X276" s="153">
        <v>0</v>
      </c>
      <c r="Y276" s="153">
        <f t="shared" si="112"/>
        <v>0</v>
      </c>
      <c r="Z276" s="153">
        <v>0</v>
      </c>
      <c r="AA276" s="154">
        <f t="shared" si="113"/>
        <v>0</v>
      </c>
      <c r="AR276" s="9" t="s">
        <v>147</v>
      </c>
      <c r="AT276" s="9" t="s">
        <v>149</v>
      </c>
      <c r="AU276" s="9" t="s">
        <v>83</v>
      </c>
      <c r="AY276" s="9" t="s">
        <v>148</v>
      </c>
      <c r="BE276" s="155">
        <f t="shared" si="114"/>
        <v>0</v>
      </c>
      <c r="BF276" s="155">
        <f t="shared" si="115"/>
        <v>0</v>
      </c>
      <c r="BG276" s="155">
        <f t="shared" si="116"/>
        <v>0</v>
      </c>
      <c r="BH276" s="155">
        <f t="shared" si="117"/>
        <v>0</v>
      </c>
      <c r="BI276" s="155">
        <f t="shared" si="118"/>
        <v>0</v>
      </c>
      <c r="BJ276" s="9" t="s">
        <v>83</v>
      </c>
      <c r="BK276" s="155">
        <f t="shared" si="119"/>
        <v>0</v>
      </c>
      <c r="BL276" s="9" t="s">
        <v>147</v>
      </c>
      <c r="BM276" s="9" t="s">
        <v>1809</v>
      </c>
    </row>
    <row r="277" spans="2:65" s="23" customFormat="1" ht="22.5" customHeight="1">
      <c r="B277" s="146"/>
      <c r="C277" s="147" t="s">
        <v>1118</v>
      </c>
      <c r="D277" s="147" t="s">
        <v>149</v>
      </c>
      <c r="E277" s="148" t="s">
        <v>2562</v>
      </c>
      <c r="F277" s="291" t="s">
        <v>2563</v>
      </c>
      <c r="G277" s="291"/>
      <c r="H277" s="291"/>
      <c r="I277" s="291"/>
      <c r="J277" s="149" t="s">
        <v>451</v>
      </c>
      <c r="K277" s="150">
        <v>180</v>
      </c>
      <c r="L277" s="292"/>
      <c r="M277" s="292"/>
      <c r="N277" s="292">
        <f t="shared" si="110"/>
        <v>0</v>
      </c>
      <c r="O277" s="292"/>
      <c r="P277" s="292"/>
      <c r="Q277" s="292"/>
      <c r="R277" s="151"/>
      <c r="T277" s="152"/>
      <c r="U277" s="34" t="s">
        <v>40</v>
      </c>
      <c r="V277" s="153">
        <v>0</v>
      </c>
      <c r="W277" s="153">
        <f t="shared" si="111"/>
        <v>0</v>
      </c>
      <c r="X277" s="153">
        <v>0</v>
      </c>
      <c r="Y277" s="153">
        <f t="shared" si="112"/>
        <v>0</v>
      </c>
      <c r="Z277" s="153">
        <v>0</v>
      </c>
      <c r="AA277" s="154">
        <f t="shared" si="113"/>
        <v>0</v>
      </c>
      <c r="AR277" s="9" t="s">
        <v>147</v>
      </c>
      <c r="AT277" s="9" t="s">
        <v>149</v>
      </c>
      <c r="AU277" s="9" t="s">
        <v>83</v>
      </c>
      <c r="AY277" s="9" t="s">
        <v>148</v>
      </c>
      <c r="BE277" s="155">
        <f t="shared" si="114"/>
        <v>0</v>
      </c>
      <c r="BF277" s="155">
        <f t="shared" si="115"/>
        <v>0</v>
      </c>
      <c r="BG277" s="155">
        <f t="shared" si="116"/>
        <v>0</v>
      </c>
      <c r="BH277" s="155">
        <f t="shared" si="117"/>
        <v>0</v>
      </c>
      <c r="BI277" s="155">
        <f t="shared" si="118"/>
        <v>0</v>
      </c>
      <c r="BJ277" s="9" t="s">
        <v>83</v>
      </c>
      <c r="BK277" s="155">
        <f t="shared" si="119"/>
        <v>0</v>
      </c>
      <c r="BL277" s="9" t="s">
        <v>147</v>
      </c>
      <c r="BM277" s="9" t="s">
        <v>1824</v>
      </c>
    </row>
    <row r="278" spans="2:65" s="23" customFormat="1" ht="31.5" customHeight="1">
      <c r="B278" s="146"/>
      <c r="C278" s="147" t="s">
        <v>1123</v>
      </c>
      <c r="D278" s="147" t="s">
        <v>149</v>
      </c>
      <c r="E278" s="148" t="s">
        <v>2564</v>
      </c>
      <c r="F278" s="291" t="s">
        <v>2565</v>
      </c>
      <c r="G278" s="291"/>
      <c r="H278" s="291"/>
      <c r="I278" s="291"/>
      <c r="J278" s="149" t="s">
        <v>451</v>
      </c>
      <c r="K278" s="150">
        <v>90</v>
      </c>
      <c r="L278" s="292"/>
      <c r="M278" s="292"/>
      <c r="N278" s="292">
        <f t="shared" si="110"/>
        <v>0</v>
      </c>
      <c r="O278" s="292"/>
      <c r="P278" s="292"/>
      <c r="Q278" s="292"/>
      <c r="R278" s="151"/>
      <c r="T278" s="152"/>
      <c r="U278" s="34" t="s">
        <v>40</v>
      </c>
      <c r="V278" s="153">
        <v>0</v>
      </c>
      <c r="W278" s="153">
        <f t="shared" si="111"/>
        <v>0</v>
      </c>
      <c r="X278" s="153">
        <v>0</v>
      </c>
      <c r="Y278" s="153">
        <f t="shared" si="112"/>
        <v>0</v>
      </c>
      <c r="Z278" s="153">
        <v>0</v>
      </c>
      <c r="AA278" s="154">
        <f t="shared" si="113"/>
        <v>0</v>
      </c>
      <c r="AR278" s="9" t="s">
        <v>147</v>
      </c>
      <c r="AT278" s="9" t="s">
        <v>149</v>
      </c>
      <c r="AU278" s="9" t="s">
        <v>83</v>
      </c>
      <c r="AY278" s="9" t="s">
        <v>148</v>
      </c>
      <c r="BE278" s="155">
        <f t="shared" si="114"/>
        <v>0</v>
      </c>
      <c r="BF278" s="155">
        <f t="shared" si="115"/>
        <v>0</v>
      </c>
      <c r="BG278" s="155">
        <f t="shared" si="116"/>
        <v>0</v>
      </c>
      <c r="BH278" s="155">
        <f t="shared" si="117"/>
        <v>0</v>
      </c>
      <c r="BI278" s="155">
        <f t="shared" si="118"/>
        <v>0</v>
      </c>
      <c r="BJ278" s="9" t="s">
        <v>83</v>
      </c>
      <c r="BK278" s="155">
        <f t="shared" si="119"/>
        <v>0</v>
      </c>
      <c r="BL278" s="9" t="s">
        <v>147</v>
      </c>
      <c r="BM278" s="9" t="s">
        <v>1834</v>
      </c>
    </row>
    <row r="279" spans="2:65" s="23" customFormat="1" ht="22.5" customHeight="1">
      <c r="B279" s="146"/>
      <c r="C279" s="147" t="s">
        <v>1128</v>
      </c>
      <c r="D279" s="147" t="s">
        <v>149</v>
      </c>
      <c r="E279" s="148" t="s">
        <v>2534</v>
      </c>
      <c r="F279" s="291" t="s">
        <v>2535</v>
      </c>
      <c r="G279" s="291"/>
      <c r="H279" s="291"/>
      <c r="I279" s="291"/>
      <c r="J279" s="149" t="s">
        <v>451</v>
      </c>
      <c r="K279" s="150">
        <v>100</v>
      </c>
      <c r="L279" s="292"/>
      <c r="M279" s="292"/>
      <c r="N279" s="292">
        <f t="shared" si="110"/>
        <v>0</v>
      </c>
      <c r="O279" s="292"/>
      <c r="P279" s="292"/>
      <c r="Q279" s="292"/>
      <c r="R279" s="151"/>
      <c r="T279" s="152"/>
      <c r="U279" s="34" t="s">
        <v>40</v>
      </c>
      <c r="V279" s="153">
        <v>0</v>
      </c>
      <c r="W279" s="153">
        <f t="shared" si="111"/>
        <v>0</v>
      </c>
      <c r="X279" s="153">
        <v>0</v>
      </c>
      <c r="Y279" s="153">
        <f t="shared" si="112"/>
        <v>0</v>
      </c>
      <c r="Z279" s="153">
        <v>0</v>
      </c>
      <c r="AA279" s="154">
        <f t="shared" si="113"/>
        <v>0</v>
      </c>
      <c r="AR279" s="9" t="s">
        <v>147</v>
      </c>
      <c r="AT279" s="9" t="s">
        <v>149</v>
      </c>
      <c r="AU279" s="9" t="s">
        <v>83</v>
      </c>
      <c r="AY279" s="9" t="s">
        <v>148</v>
      </c>
      <c r="BE279" s="155">
        <f t="shared" si="114"/>
        <v>0</v>
      </c>
      <c r="BF279" s="155">
        <f t="shared" si="115"/>
        <v>0</v>
      </c>
      <c r="BG279" s="155">
        <f t="shared" si="116"/>
        <v>0</v>
      </c>
      <c r="BH279" s="155">
        <f t="shared" si="117"/>
        <v>0</v>
      </c>
      <c r="BI279" s="155">
        <f t="shared" si="118"/>
        <v>0</v>
      </c>
      <c r="BJ279" s="9" t="s">
        <v>83</v>
      </c>
      <c r="BK279" s="155">
        <f t="shared" si="119"/>
        <v>0</v>
      </c>
      <c r="BL279" s="9" t="s">
        <v>147</v>
      </c>
      <c r="BM279" s="9" t="s">
        <v>1843</v>
      </c>
    </row>
    <row r="280" spans="2:65" s="23" customFormat="1" ht="22.5" customHeight="1">
      <c r="B280" s="146"/>
      <c r="C280" s="147" t="s">
        <v>1134</v>
      </c>
      <c r="D280" s="147" t="s">
        <v>149</v>
      </c>
      <c r="E280" s="148" t="s">
        <v>2536</v>
      </c>
      <c r="F280" s="291" t="s">
        <v>2537</v>
      </c>
      <c r="G280" s="291"/>
      <c r="H280" s="291"/>
      <c r="I280" s="291"/>
      <c r="J280" s="149" t="s">
        <v>928</v>
      </c>
      <c r="K280" s="150">
        <v>6</v>
      </c>
      <c r="L280" s="292"/>
      <c r="M280" s="292"/>
      <c r="N280" s="292">
        <f t="shared" si="110"/>
        <v>0</v>
      </c>
      <c r="O280" s="292"/>
      <c r="P280" s="292"/>
      <c r="Q280" s="292"/>
      <c r="R280" s="151"/>
      <c r="T280" s="152"/>
      <c r="U280" s="34" t="s">
        <v>40</v>
      </c>
      <c r="V280" s="153">
        <v>0</v>
      </c>
      <c r="W280" s="153">
        <f t="shared" si="111"/>
        <v>0</v>
      </c>
      <c r="X280" s="153">
        <v>0</v>
      </c>
      <c r="Y280" s="153">
        <f t="shared" si="112"/>
        <v>0</v>
      </c>
      <c r="Z280" s="153">
        <v>0</v>
      </c>
      <c r="AA280" s="154">
        <f t="shared" si="113"/>
        <v>0</v>
      </c>
      <c r="AR280" s="9" t="s">
        <v>147</v>
      </c>
      <c r="AT280" s="9" t="s">
        <v>149</v>
      </c>
      <c r="AU280" s="9" t="s">
        <v>83</v>
      </c>
      <c r="AY280" s="9" t="s">
        <v>148</v>
      </c>
      <c r="BE280" s="155">
        <f t="shared" si="114"/>
        <v>0</v>
      </c>
      <c r="BF280" s="155">
        <f t="shared" si="115"/>
        <v>0</v>
      </c>
      <c r="BG280" s="155">
        <f t="shared" si="116"/>
        <v>0</v>
      </c>
      <c r="BH280" s="155">
        <f t="shared" si="117"/>
        <v>0</v>
      </c>
      <c r="BI280" s="155">
        <f t="shared" si="118"/>
        <v>0</v>
      </c>
      <c r="BJ280" s="9" t="s">
        <v>83</v>
      </c>
      <c r="BK280" s="155">
        <f t="shared" si="119"/>
        <v>0</v>
      </c>
      <c r="BL280" s="9" t="s">
        <v>147</v>
      </c>
      <c r="BM280" s="9" t="s">
        <v>1868</v>
      </c>
    </row>
    <row r="281" spans="2:65" s="23" customFormat="1" ht="22.5" customHeight="1">
      <c r="B281" s="146"/>
      <c r="C281" s="147" t="s">
        <v>1139</v>
      </c>
      <c r="D281" s="147" t="s">
        <v>149</v>
      </c>
      <c r="E281" s="148" t="s">
        <v>2538</v>
      </c>
      <c r="F281" s="291" t="s">
        <v>2539</v>
      </c>
      <c r="G281" s="291"/>
      <c r="H281" s="291"/>
      <c r="I281" s="291"/>
      <c r="J281" s="149" t="s">
        <v>928</v>
      </c>
      <c r="K281" s="150">
        <v>16</v>
      </c>
      <c r="L281" s="292"/>
      <c r="M281" s="292"/>
      <c r="N281" s="292">
        <f t="shared" si="110"/>
        <v>0</v>
      </c>
      <c r="O281" s="292"/>
      <c r="P281" s="292"/>
      <c r="Q281" s="292"/>
      <c r="R281" s="151"/>
      <c r="T281" s="152"/>
      <c r="U281" s="34" t="s">
        <v>40</v>
      </c>
      <c r="V281" s="153">
        <v>0</v>
      </c>
      <c r="W281" s="153">
        <f t="shared" si="111"/>
        <v>0</v>
      </c>
      <c r="X281" s="153">
        <v>0</v>
      </c>
      <c r="Y281" s="153">
        <f t="shared" si="112"/>
        <v>0</v>
      </c>
      <c r="Z281" s="153">
        <v>0</v>
      </c>
      <c r="AA281" s="154">
        <f t="shared" si="113"/>
        <v>0</v>
      </c>
      <c r="AR281" s="9" t="s">
        <v>147</v>
      </c>
      <c r="AT281" s="9" t="s">
        <v>149</v>
      </c>
      <c r="AU281" s="9" t="s">
        <v>83</v>
      </c>
      <c r="AY281" s="9" t="s">
        <v>148</v>
      </c>
      <c r="BE281" s="155">
        <f t="shared" si="114"/>
        <v>0</v>
      </c>
      <c r="BF281" s="155">
        <f t="shared" si="115"/>
        <v>0</v>
      </c>
      <c r="BG281" s="155">
        <f t="shared" si="116"/>
        <v>0</v>
      </c>
      <c r="BH281" s="155">
        <f t="shared" si="117"/>
        <v>0</v>
      </c>
      <c r="BI281" s="155">
        <f t="shared" si="118"/>
        <v>0</v>
      </c>
      <c r="BJ281" s="9" t="s">
        <v>83</v>
      </c>
      <c r="BK281" s="155">
        <f t="shared" si="119"/>
        <v>0</v>
      </c>
      <c r="BL281" s="9" t="s">
        <v>147</v>
      </c>
      <c r="BM281" s="9" t="s">
        <v>1880</v>
      </c>
    </row>
    <row r="282" spans="2:63" s="134" customFormat="1" ht="36.75" customHeight="1">
      <c r="B282" s="135"/>
      <c r="C282" s="136"/>
      <c r="D282" s="137" t="s">
        <v>2337</v>
      </c>
      <c r="E282" s="137"/>
      <c r="F282" s="137"/>
      <c r="G282" s="137"/>
      <c r="H282" s="137"/>
      <c r="I282" s="137"/>
      <c r="J282" s="137"/>
      <c r="K282" s="137"/>
      <c r="L282" s="137"/>
      <c r="M282" s="137"/>
      <c r="N282" s="304">
        <f>BK282</f>
        <v>0</v>
      </c>
      <c r="O282" s="304"/>
      <c r="P282" s="304"/>
      <c r="Q282" s="304"/>
      <c r="R282" s="138"/>
      <c r="T282" s="139"/>
      <c r="U282" s="136"/>
      <c r="V282" s="136"/>
      <c r="W282" s="140">
        <f>W283</f>
        <v>0</v>
      </c>
      <c r="X282" s="136"/>
      <c r="Y282" s="140">
        <f>Y283</f>
        <v>0</v>
      </c>
      <c r="Z282" s="136"/>
      <c r="AA282" s="141">
        <f>AA283</f>
        <v>0</v>
      </c>
      <c r="AR282" s="142" t="s">
        <v>83</v>
      </c>
      <c r="AT282" s="143" t="s">
        <v>74</v>
      </c>
      <c r="AU282" s="143" t="s">
        <v>75</v>
      </c>
      <c r="AY282" s="142" t="s">
        <v>148</v>
      </c>
      <c r="BK282" s="144">
        <f>BK283</f>
        <v>0</v>
      </c>
    </row>
    <row r="283" spans="2:65" s="23" customFormat="1" ht="22.5" customHeight="1">
      <c r="B283" s="146"/>
      <c r="C283" s="147" t="s">
        <v>1146</v>
      </c>
      <c r="D283" s="147" t="s">
        <v>149</v>
      </c>
      <c r="E283" s="148" t="s">
        <v>2566</v>
      </c>
      <c r="F283" s="291" t="s">
        <v>2567</v>
      </c>
      <c r="G283" s="291"/>
      <c r="H283" s="291"/>
      <c r="I283" s="291"/>
      <c r="J283" s="149" t="s">
        <v>928</v>
      </c>
      <c r="K283" s="150">
        <v>3</v>
      </c>
      <c r="L283" s="292"/>
      <c r="M283" s="292"/>
      <c r="N283" s="292">
        <f>ROUND(L283*K283,2)</f>
        <v>0</v>
      </c>
      <c r="O283" s="292"/>
      <c r="P283" s="292"/>
      <c r="Q283" s="292"/>
      <c r="R283" s="151"/>
      <c r="T283" s="152"/>
      <c r="U283" s="34" t="s">
        <v>40</v>
      </c>
      <c r="V283" s="153">
        <v>0</v>
      </c>
      <c r="W283" s="153">
        <f>V283*K283</f>
        <v>0</v>
      </c>
      <c r="X283" s="153">
        <v>0</v>
      </c>
      <c r="Y283" s="153">
        <f>X283*K283</f>
        <v>0</v>
      </c>
      <c r="Z283" s="153">
        <v>0</v>
      </c>
      <c r="AA283" s="154">
        <f>Z283*K283</f>
        <v>0</v>
      </c>
      <c r="AR283" s="9" t="s">
        <v>147</v>
      </c>
      <c r="AT283" s="9" t="s">
        <v>149</v>
      </c>
      <c r="AU283" s="9" t="s">
        <v>83</v>
      </c>
      <c r="AY283" s="9" t="s">
        <v>148</v>
      </c>
      <c r="BE283" s="155">
        <f>IF(U283="základní",N283,0)</f>
        <v>0</v>
      </c>
      <c r="BF283" s="155">
        <f>IF(U283="snížená",N283,0)</f>
        <v>0</v>
      </c>
      <c r="BG283" s="155">
        <f>IF(U283="zákl. přenesená",N283,0)</f>
        <v>0</v>
      </c>
      <c r="BH283" s="155">
        <f>IF(U283="sníž. přenesená",N283,0)</f>
        <v>0</v>
      </c>
      <c r="BI283" s="155">
        <f>IF(U283="nulová",N283,0)</f>
        <v>0</v>
      </c>
      <c r="BJ283" s="9" t="s">
        <v>83</v>
      </c>
      <c r="BK283" s="155">
        <f>ROUND(L283*K283,2)</f>
        <v>0</v>
      </c>
      <c r="BL283" s="9" t="s">
        <v>147</v>
      </c>
      <c r="BM283" s="9" t="s">
        <v>1888</v>
      </c>
    </row>
    <row r="284" spans="2:63" s="134" customFormat="1" ht="36.75" customHeight="1">
      <c r="B284" s="135"/>
      <c r="C284" s="136"/>
      <c r="D284" s="137" t="s">
        <v>2338</v>
      </c>
      <c r="E284" s="137"/>
      <c r="F284" s="137"/>
      <c r="G284" s="137"/>
      <c r="H284" s="137"/>
      <c r="I284" s="137"/>
      <c r="J284" s="137"/>
      <c r="K284" s="137"/>
      <c r="L284" s="137"/>
      <c r="M284" s="137"/>
      <c r="N284" s="304">
        <f>BK284</f>
        <v>0</v>
      </c>
      <c r="O284" s="304"/>
      <c r="P284" s="304"/>
      <c r="Q284" s="304"/>
      <c r="R284" s="138"/>
      <c r="T284" s="139"/>
      <c r="U284" s="136"/>
      <c r="V284" s="136"/>
      <c r="W284" s="140">
        <f>SUM(W285:W289)</f>
        <v>0</v>
      </c>
      <c r="X284" s="136"/>
      <c r="Y284" s="140">
        <f>SUM(Y285:Y289)</f>
        <v>0</v>
      </c>
      <c r="Z284" s="136"/>
      <c r="AA284" s="141">
        <f>SUM(AA285:AA289)</f>
        <v>0</v>
      </c>
      <c r="AR284" s="142" t="s">
        <v>83</v>
      </c>
      <c r="AT284" s="143" t="s">
        <v>74</v>
      </c>
      <c r="AU284" s="143" t="s">
        <v>75</v>
      </c>
      <c r="AY284" s="142" t="s">
        <v>148</v>
      </c>
      <c r="BK284" s="144">
        <f>SUM(BK285:BK289)</f>
        <v>0</v>
      </c>
    </row>
    <row r="285" spans="2:65" s="23" customFormat="1" ht="31.5" customHeight="1">
      <c r="B285" s="146"/>
      <c r="C285" s="147" t="s">
        <v>1151</v>
      </c>
      <c r="D285" s="147" t="s">
        <v>149</v>
      </c>
      <c r="E285" s="148" t="s">
        <v>2568</v>
      </c>
      <c r="F285" s="291" t="s">
        <v>2569</v>
      </c>
      <c r="G285" s="291"/>
      <c r="H285" s="291"/>
      <c r="I285" s="291"/>
      <c r="J285" s="149" t="s">
        <v>2570</v>
      </c>
      <c r="K285" s="150">
        <v>8</v>
      </c>
      <c r="L285" s="292"/>
      <c r="M285" s="292"/>
      <c r="N285" s="292">
        <f>ROUND(L285*K285,2)</f>
        <v>0</v>
      </c>
      <c r="O285" s="292"/>
      <c r="P285" s="292"/>
      <c r="Q285" s="292"/>
      <c r="R285" s="151"/>
      <c r="T285" s="152"/>
      <c r="U285" s="34" t="s">
        <v>40</v>
      </c>
      <c r="V285" s="153">
        <v>0</v>
      </c>
      <c r="W285" s="153">
        <f>V285*K285</f>
        <v>0</v>
      </c>
      <c r="X285" s="153">
        <v>0</v>
      </c>
      <c r="Y285" s="153">
        <f>X285*K285</f>
        <v>0</v>
      </c>
      <c r="Z285" s="153">
        <v>0</v>
      </c>
      <c r="AA285" s="154">
        <f>Z285*K285</f>
        <v>0</v>
      </c>
      <c r="AR285" s="9" t="s">
        <v>147</v>
      </c>
      <c r="AT285" s="9" t="s">
        <v>149</v>
      </c>
      <c r="AU285" s="9" t="s">
        <v>83</v>
      </c>
      <c r="AY285" s="9" t="s">
        <v>148</v>
      </c>
      <c r="BE285" s="155">
        <f>IF(U285="základní",N285,0)</f>
        <v>0</v>
      </c>
      <c r="BF285" s="155">
        <f>IF(U285="snížená",N285,0)</f>
        <v>0</v>
      </c>
      <c r="BG285" s="155">
        <f>IF(U285="zákl. přenesená",N285,0)</f>
        <v>0</v>
      </c>
      <c r="BH285" s="155">
        <f>IF(U285="sníž. přenesená",N285,0)</f>
        <v>0</v>
      </c>
      <c r="BI285" s="155">
        <f>IF(U285="nulová",N285,0)</f>
        <v>0</v>
      </c>
      <c r="BJ285" s="9" t="s">
        <v>83</v>
      </c>
      <c r="BK285" s="155">
        <f>ROUND(L285*K285,2)</f>
        <v>0</v>
      </c>
      <c r="BL285" s="9" t="s">
        <v>147</v>
      </c>
      <c r="BM285" s="9" t="s">
        <v>1904</v>
      </c>
    </row>
    <row r="286" spans="2:65" s="23" customFormat="1" ht="31.5" customHeight="1">
      <c r="B286" s="146"/>
      <c r="C286" s="147" t="s">
        <v>1155</v>
      </c>
      <c r="D286" s="147" t="s">
        <v>149</v>
      </c>
      <c r="E286" s="148" t="s">
        <v>2571</v>
      </c>
      <c r="F286" s="291" t="s">
        <v>2572</v>
      </c>
      <c r="G286" s="291"/>
      <c r="H286" s="291"/>
      <c r="I286" s="291"/>
      <c r="J286" s="149" t="s">
        <v>2570</v>
      </c>
      <c r="K286" s="150">
        <v>60</v>
      </c>
      <c r="L286" s="292"/>
      <c r="M286" s="292"/>
      <c r="N286" s="292">
        <f>ROUND(L286*K286,2)</f>
        <v>0</v>
      </c>
      <c r="O286" s="292"/>
      <c r="P286" s="292"/>
      <c r="Q286" s="292"/>
      <c r="R286" s="151"/>
      <c r="T286" s="152"/>
      <c r="U286" s="34" t="s">
        <v>40</v>
      </c>
      <c r="V286" s="153">
        <v>0</v>
      </c>
      <c r="W286" s="153">
        <f>V286*K286</f>
        <v>0</v>
      </c>
      <c r="X286" s="153">
        <v>0</v>
      </c>
      <c r="Y286" s="153">
        <f>X286*K286</f>
        <v>0</v>
      </c>
      <c r="Z286" s="153">
        <v>0</v>
      </c>
      <c r="AA286" s="154">
        <f>Z286*K286</f>
        <v>0</v>
      </c>
      <c r="AR286" s="9" t="s">
        <v>147</v>
      </c>
      <c r="AT286" s="9" t="s">
        <v>149</v>
      </c>
      <c r="AU286" s="9" t="s">
        <v>83</v>
      </c>
      <c r="AY286" s="9" t="s">
        <v>148</v>
      </c>
      <c r="BE286" s="155">
        <f>IF(U286="základní",N286,0)</f>
        <v>0</v>
      </c>
      <c r="BF286" s="155">
        <f>IF(U286="snížená",N286,0)</f>
        <v>0</v>
      </c>
      <c r="BG286" s="155">
        <f>IF(U286="zákl. přenesená",N286,0)</f>
        <v>0</v>
      </c>
      <c r="BH286" s="155">
        <f>IF(U286="sníž. přenesená",N286,0)</f>
        <v>0</v>
      </c>
      <c r="BI286" s="155">
        <f>IF(U286="nulová",N286,0)</f>
        <v>0</v>
      </c>
      <c r="BJ286" s="9" t="s">
        <v>83</v>
      </c>
      <c r="BK286" s="155">
        <f>ROUND(L286*K286,2)</f>
        <v>0</v>
      </c>
      <c r="BL286" s="9" t="s">
        <v>147</v>
      </c>
      <c r="BM286" s="9" t="s">
        <v>1913</v>
      </c>
    </row>
    <row r="287" spans="2:65" s="23" customFormat="1" ht="22.5" customHeight="1">
      <c r="B287" s="146"/>
      <c r="C287" s="147" t="s">
        <v>1160</v>
      </c>
      <c r="D287" s="147" t="s">
        <v>149</v>
      </c>
      <c r="E287" s="148" t="s">
        <v>2573</v>
      </c>
      <c r="F287" s="291" t="s">
        <v>2574</v>
      </c>
      <c r="G287" s="291"/>
      <c r="H287" s="291"/>
      <c r="I287" s="291"/>
      <c r="J287" s="149" t="s">
        <v>2570</v>
      </c>
      <c r="K287" s="150">
        <v>16</v>
      </c>
      <c r="L287" s="292"/>
      <c r="M287" s="292"/>
      <c r="N287" s="292">
        <f>ROUND(L287*K287,2)</f>
        <v>0</v>
      </c>
      <c r="O287" s="292"/>
      <c r="P287" s="292"/>
      <c r="Q287" s="292"/>
      <c r="R287" s="151"/>
      <c r="T287" s="152"/>
      <c r="U287" s="34" t="s">
        <v>40</v>
      </c>
      <c r="V287" s="153">
        <v>0</v>
      </c>
      <c r="W287" s="153">
        <f>V287*K287</f>
        <v>0</v>
      </c>
      <c r="X287" s="153">
        <v>0</v>
      </c>
      <c r="Y287" s="153">
        <f>X287*K287</f>
        <v>0</v>
      </c>
      <c r="Z287" s="153">
        <v>0</v>
      </c>
      <c r="AA287" s="154">
        <f>Z287*K287</f>
        <v>0</v>
      </c>
      <c r="AR287" s="9" t="s">
        <v>147</v>
      </c>
      <c r="AT287" s="9" t="s">
        <v>149</v>
      </c>
      <c r="AU287" s="9" t="s">
        <v>83</v>
      </c>
      <c r="AY287" s="9" t="s">
        <v>148</v>
      </c>
      <c r="BE287" s="155">
        <f>IF(U287="základní",N287,0)</f>
        <v>0</v>
      </c>
      <c r="BF287" s="155">
        <f>IF(U287="snížená",N287,0)</f>
        <v>0</v>
      </c>
      <c r="BG287" s="155">
        <f>IF(U287="zákl. přenesená",N287,0)</f>
        <v>0</v>
      </c>
      <c r="BH287" s="155">
        <f>IF(U287="sníž. přenesená",N287,0)</f>
        <v>0</v>
      </c>
      <c r="BI287" s="155">
        <f>IF(U287="nulová",N287,0)</f>
        <v>0</v>
      </c>
      <c r="BJ287" s="9" t="s">
        <v>83</v>
      </c>
      <c r="BK287" s="155">
        <f>ROUND(L287*K287,2)</f>
        <v>0</v>
      </c>
      <c r="BL287" s="9" t="s">
        <v>147</v>
      </c>
      <c r="BM287" s="9" t="s">
        <v>1922</v>
      </c>
    </row>
    <row r="288" spans="2:65" s="23" customFormat="1" ht="22.5" customHeight="1">
      <c r="B288" s="146"/>
      <c r="C288" s="147" t="s">
        <v>189</v>
      </c>
      <c r="D288" s="147" t="s">
        <v>149</v>
      </c>
      <c r="E288" s="148" t="s">
        <v>2575</v>
      </c>
      <c r="F288" s="291" t="s">
        <v>2576</v>
      </c>
      <c r="G288" s="291"/>
      <c r="H288" s="291"/>
      <c r="I288" s="291"/>
      <c r="J288" s="149" t="s">
        <v>2570</v>
      </c>
      <c r="K288" s="150">
        <v>12</v>
      </c>
      <c r="L288" s="292"/>
      <c r="M288" s="292"/>
      <c r="N288" s="292">
        <f>ROUND(L288*K288,2)</f>
        <v>0</v>
      </c>
      <c r="O288" s="292"/>
      <c r="P288" s="292"/>
      <c r="Q288" s="292"/>
      <c r="R288" s="151"/>
      <c r="T288" s="152"/>
      <c r="U288" s="34" t="s">
        <v>40</v>
      </c>
      <c r="V288" s="153">
        <v>0</v>
      </c>
      <c r="W288" s="153">
        <f>V288*K288</f>
        <v>0</v>
      </c>
      <c r="X288" s="153">
        <v>0</v>
      </c>
      <c r="Y288" s="153">
        <f>X288*K288</f>
        <v>0</v>
      </c>
      <c r="Z288" s="153">
        <v>0</v>
      </c>
      <c r="AA288" s="154">
        <f>Z288*K288</f>
        <v>0</v>
      </c>
      <c r="AR288" s="9" t="s">
        <v>147</v>
      </c>
      <c r="AT288" s="9" t="s">
        <v>149</v>
      </c>
      <c r="AU288" s="9" t="s">
        <v>83</v>
      </c>
      <c r="AY288" s="9" t="s">
        <v>148</v>
      </c>
      <c r="BE288" s="155">
        <f>IF(U288="základní",N288,0)</f>
        <v>0</v>
      </c>
      <c r="BF288" s="155">
        <f>IF(U288="snížená",N288,0)</f>
        <v>0</v>
      </c>
      <c r="BG288" s="155">
        <f>IF(U288="zákl. přenesená",N288,0)</f>
        <v>0</v>
      </c>
      <c r="BH288" s="155">
        <f>IF(U288="sníž. přenesená",N288,0)</f>
        <v>0</v>
      </c>
      <c r="BI288" s="155">
        <f>IF(U288="nulová",N288,0)</f>
        <v>0</v>
      </c>
      <c r="BJ288" s="9" t="s">
        <v>83</v>
      </c>
      <c r="BK288" s="155">
        <f>ROUND(L288*K288,2)</f>
        <v>0</v>
      </c>
      <c r="BL288" s="9" t="s">
        <v>147</v>
      </c>
      <c r="BM288" s="9" t="s">
        <v>1943</v>
      </c>
    </row>
    <row r="289" spans="2:65" s="23" customFormat="1" ht="22.5" customHeight="1">
      <c r="B289" s="146"/>
      <c r="C289" s="147" t="s">
        <v>1168</v>
      </c>
      <c r="D289" s="147" t="s">
        <v>149</v>
      </c>
      <c r="E289" s="148" t="s">
        <v>2577</v>
      </c>
      <c r="F289" s="291" t="s">
        <v>2578</v>
      </c>
      <c r="G289" s="291"/>
      <c r="H289" s="291"/>
      <c r="I289" s="291"/>
      <c r="J289" s="149" t="s">
        <v>2570</v>
      </c>
      <c r="K289" s="150">
        <v>16</v>
      </c>
      <c r="L289" s="292"/>
      <c r="M289" s="292"/>
      <c r="N289" s="292">
        <f>ROUND(L289*K289,2)</f>
        <v>0</v>
      </c>
      <c r="O289" s="292"/>
      <c r="P289" s="292"/>
      <c r="Q289" s="292"/>
      <c r="R289" s="151"/>
      <c r="T289" s="152"/>
      <c r="U289" s="34" t="s">
        <v>40</v>
      </c>
      <c r="V289" s="153">
        <v>0</v>
      </c>
      <c r="W289" s="153">
        <f>V289*K289</f>
        <v>0</v>
      </c>
      <c r="X289" s="153">
        <v>0</v>
      </c>
      <c r="Y289" s="153">
        <f>X289*K289</f>
        <v>0</v>
      </c>
      <c r="Z289" s="153">
        <v>0</v>
      </c>
      <c r="AA289" s="154">
        <f>Z289*K289</f>
        <v>0</v>
      </c>
      <c r="AR289" s="9" t="s">
        <v>147</v>
      </c>
      <c r="AT289" s="9" t="s">
        <v>149</v>
      </c>
      <c r="AU289" s="9" t="s">
        <v>83</v>
      </c>
      <c r="AY289" s="9" t="s">
        <v>148</v>
      </c>
      <c r="BE289" s="155">
        <f>IF(U289="základní",N289,0)</f>
        <v>0</v>
      </c>
      <c r="BF289" s="155">
        <f>IF(U289="snížená",N289,0)</f>
        <v>0</v>
      </c>
      <c r="BG289" s="155">
        <f>IF(U289="zákl. přenesená",N289,0)</f>
        <v>0</v>
      </c>
      <c r="BH289" s="155">
        <f>IF(U289="sníž. přenesená",N289,0)</f>
        <v>0</v>
      </c>
      <c r="BI289" s="155">
        <f>IF(U289="nulová",N289,0)</f>
        <v>0</v>
      </c>
      <c r="BJ289" s="9" t="s">
        <v>83</v>
      </c>
      <c r="BK289" s="155">
        <f>ROUND(L289*K289,2)</f>
        <v>0</v>
      </c>
      <c r="BL289" s="9" t="s">
        <v>147</v>
      </c>
      <c r="BM289" s="9" t="s">
        <v>1953</v>
      </c>
    </row>
    <row r="290" spans="2:63" s="134" customFormat="1" ht="36.75" customHeight="1">
      <c r="B290" s="135"/>
      <c r="C290" s="136"/>
      <c r="D290" s="137" t="s">
        <v>2339</v>
      </c>
      <c r="E290" s="137"/>
      <c r="F290" s="137"/>
      <c r="G290" s="137"/>
      <c r="H290" s="137"/>
      <c r="I290" s="137"/>
      <c r="J290" s="137"/>
      <c r="K290" s="137"/>
      <c r="L290" s="137"/>
      <c r="M290" s="137"/>
      <c r="N290" s="304">
        <f>BK290</f>
        <v>0</v>
      </c>
      <c r="O290" s="304"/>
      <c r="P290" s="304"/>
      <c r="Q290" s="304"/>
      <c r="R290" s="138"/>
      <c r="T290" s="139"/>
      <c r="U290" s="136"/>
      <c r="V290" s="136"/>
      <c r="W290" s="140">
        <f>SUM(W291:W293)</f>
        <v>0</v>
      </c>
      <c r="X290" s="136"/>
      <c r="Y290" s="140">
        <f>SUM(Y291:Y293)</f>
        <v>0</v>
      </c>
      <c r="Z290" s="136"/>
      <c r="AA290" s="141">
        <f>SUM(AA291:AA293)</f>
        <v>0</v>
      </c>
      <c r="AR290" s="142" t="s">
        <v>83</v>
      </c>
      <c r="AT290" s="143" t="s">
        <v>74</v>
      </c>
      <c r="AU290" s="143" t="s">
        <v>75</v>
      </c>
      <c r="AY290" s="142" t="s">
        <v>148</v>
      </c>
      <c r="BK290" s="144">
        <f>SUM(BK291:BK293)</f>
        <v>0</v>
      </c>
    </row>
    <row r="291" spans="2:65" s="23" customFormat="1" ht="31.5" customHeight="1">
      <c r="B291" s="146"/>
      <c r="C291" s="147" t="s">
        <v>1172</v>
      </c>
      <c r="D291" s="147" t="s">
        <v>149</v>
      </c>
      <c r="E291" s="148" t="s">
        <v>2579</v>
      </c>
      <c r="F291" s="291" t="s">
        <v>2580</v>
      </c>
      <c r="G291" s="291"/>
      <c r="H291" s="291"/>
      <c r="I291" s="291"/>
      <c r="J291" s="149" t="s">
        <v>451</v>
      </c>
      <c r="K291" s="150">
        <v>60</v>
      </c>
      <c r="L291" s="292"/>
      <c r="M291" s="292"/>
      <c r="N291" s="292">
        <f>ROUND(L291*K291,2)</f>
        <v>0</v>
      </c>
      <c r="O291" s="292"/>
      <c r="P291" s="292"/>
      <c r="Q291" s="292"/>
      <c r="R291" s="151"/>
      <c r="T291" s="152"/>
      <c r="U291" s="34" t="s">
        <v>40</v>
      </c>
      <c r="V291" s="153">
        <v>0</v>
      </c>
      <c r="W291" s="153">
        <f>V291*K291</f>
        <v>0</v>
      </c>
      <c r="X291" s="153">
        <v>0</v>
      </c>
      <c r="Y291" s="153">
        <f>X291*K291</f>
        <v>0</v>
      </c>
      <c r="Z291" s="153">
        <v>0</v>
      </c>
      <c r="AA291" s="154">
        <f>Z291*K291</f>
        <v>0</v>
      </c>
      <c r="AR291" s="9" t="s">
        <v>147</v>
      </c>
      <c r="AT291" s="9" t="s">
        <v>149</v>
      </c>
      <c r="AU291" s="9" t="s">
        <v>83</v>
      </c>
      <c r="AY291" s="9" t="s">
        <v>148</v>
      </c>
      <c r="BE291" s="155">
        <f>IF(U291="základní",N291,0)</f>
        <v>0</v>
      </c>
      <c r="BF291" s="155">
        <f>IF(U291="snížená",N291,0)</f>
        <v>0</v>
      </c>
      <c r="BG291" s="155">
        <f>IF(U291="zákl. přenesená",N291,0)</f>
        <v>0</v>
      </c>
      <c r="BH291" s="155">
        <f>IF(U291="sníž. přenesená",N291,0)</f>
        <v>0</v>
      </c>
      <c r="BI291" s="155">
        <f>IF(U291="nulová",N291,0)</f>
        <v>0</v>
      </c>
      <c r="BJ291" s="9" t="s">
        <v>83</v>
      </c>
      <c r="BK291" s="155">
        <f>ROUND(L291*K291,2)</f>
        <v>0</v>
      </c>
      <c r="BL291" s="9" t="s">
        <v>147</v>
      </c>
      <c r="BM291" s="9" t="s">
        <v>1962</v>
      </c>
    </row>
    <row r="292" spans="2:65" s="23" customFormat="1" ht="22.5" customHeight="1">
      <c r="B292" s="146"/>
      <c r="C292" s="147" t="s">
        <v>1177</v>
      </c>
      <c r="D292" s="147" t="s">
        <v>149</v>
      </c>
      <c r="E292" s="148" t="s">
        <v>2581</v>
      </c>
      <c r="F292" s="291" t="s">
        <v>2582</v>
      </c>
      <c r="G292" s="291"/>
      <c r="H292" s="291"/>
      <c r="I292" s="291"/>
      <c r="J292" s="149" t="s">
        <v>451</v>
      </c>
      <c r="K292" s="150">
        <v>40</v>
      </c>
      <c r="L292" s="292"/>
      <c r="M292" s="292"/>
      <c r="N292" s="292">
        <f>ROUND(L292*K292,2)</f>
        <v>0</v>
      </c>
      <c r="O292" s="292"/>
      <c r="P292" s="292"/>
      <c r="Q292" s="292"/>
      <c r="R292" s="151"/>
      <c r="T292" s="152"/>
      <c r="U292" s="34" t="s">
        <v>40</v>
      </c>
      <c r="V292" s="153">
        <v>0</v>
      </c>
      <c r="W292" s="153">
        <f>V292*K292</f>
        <v>0</v>
      </c>
      <c r="X292" s="153">
        <v>0</v>
      </c>
      <c r="Y292" s="153">
        <f>X292*K292</f>
        <v>0</v>
      </c>
      <c r="Z292" s="153">
        <v>0</v>
      </c>
      <c r="AA292" s="154">
        <f>Z292*K292</f>
        <v>0</v>
      </c>
      <c r="AR292" s="9" t="s">
        <v>147</v>
      </c>
      <c r="AT292" s="9" t="s">
        <v>149</v>
      </c>
      <c r="AU292" s="9" t="s">
        <v>83</v>
      </c>
      <c r="AY292" s="9" t="s">
        <v>148</v>
      </c>
      <c r="BE292" s="155">
        <f>IF(U292="základní",N292,0)</f>
        <v>0</v>
      </c>
      <c r="BF292" s="155">
        <f>IF(U292="snížená",N292,0)</f>
        <v>0</v>
      </c>
      <c r="BG292" s="155">
        <f>IF(U292="zákl. přenesená",N292,0)</f>
        <v>0</v>
      </c>
      <c r="BH292" s="155">
        <f>IF(U292="sníž. přenesená",N292,0)</f>
        <v>0</v>
      </c>
      <c r="BI292" s="155">
        <f>IF(U292="nulová",N292,0)</f>
        <v>0</v>
      </c>
      <c r="BJ292" s="9" t="s">
        <v>83</v>
      </c>
      <c r="BK292" s="155">
        <f>ROUND(L292*K292,2)</f>
        <v>0</v>
      </c>
      <c r="BL292" s="9" t="s">
        <v>147</v>
      </c>
      <c r="BM292" s="9" t="s">
        <v>1975</v>
      </c>
    </row>
    <row r="293" spans="2:65" s="23" customFormat="1" ht="22.5" customHeight="1">
      <c r="B293" s="146"/>
      <c r="C293" s="147" t="s">
        <v>1181</v>
      </c>
      <c r="D293" s="147" t="s">
        <v>149</v>
      </c>
      <c r="E293" s="148" t="s">
        <v>2583</v>
      </c>
      <c r="F293" s="291" t="s">
        <v>2584</v>
      </c>
      <c r="G293" s="291"/>
      <c r="H293" s="291"/>
      <c r="I293" s="291"/>
      <c r="J293" s="149" t="s">
        <v>928</v>
      </c>
      <c r="K293" s="150">
        <v>2</v>
      </c>
      <c r="L293" s="292"/>
      <c r="M293" s="292"/>
      <c r="N293" s="292">
        <f>ROUND(L293*K293,2)</f>
        <v>0</v>
      </c>
      <c r="O293" s="292"/>
      <c r="P293" s="292"/>
      <c r="Q293" s="292"/>
      <c r="R293" s="151"/>
      <c r="T293" s="152"/>
      <c r="U293" s="199" t="s">
        <v>40</v>
      </c>
      <c r="V293" s="200">
        <v>0</v>
      </c>
      <c r="W293" s="200">
        <f>V293*K293</f>
        <v>0</v>
      </c>
      <c r="X293" s="200">
        <v>0</v>
      </c>
      <c r="Y293" s="200">
        <f>X293*K293</f>
        <v>0</v>
      </c>
      <c r="Z293" s="200">
        <v>0</v>
      </c>
      <c r="AA293" s="201">
        <f>Z293*K293</f>
        <v>0</v>
      </c>
      <c r="AR293" s="9" t="s">
        <v>147</v>
      </c>
      <c r="AT293" s="9" t="s">
        <v>149</v>
      </c>
      <c r="AU293" s="9" t="s">
        <v>83</v>
      </c>
      <c r="AY293" s="9" t="s">
        <v>148</v>
      </c>
      <c r="BE293" s="155">
        <f>IF(U293="základní",N293,0)</f>
        <v>0</v>
      </c>
      <c r="BF293" s="155">
        <f>IF(U293="snížená",N293,0)</f>
        <v>0</v>
      </c>
      <c r="BG293" s="155">
        <f>IF(U293="zákl. přenesená",N293,0)</f>
        <v>0</v>
      </c>
      <c r="BH293" s="155">
        <f>IF(U293="sníž. přenesená",N293,0)</f>
        <v>0</v>
      </c>
      <c r="BI293" s="155">
        <f>IF(U293="nulová",N293,0)</f>
        <v>0</v>
      </c>
      <c r="BJ293" s="9" t="s">
        <v>83</v>
      </c>
      <c r="BK293" s="155">
        <f>ROUND(L293*K293,2)</f>
        <v>0</v>
      </c>
      <c r="BL293" s="9" t="s">
        <v>147</v>
      </c>
      <c r="BM293" s="9" t="s">
        <v>833</v>
      </c>
    </row>
    <row r="294" spans="2:18" s="23" customFormat="1" ht="6.75" customHeight="1">
      <c r="B294" s="49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1"/>
    </row>
  </sheetData>
  <sheetProtection selectLockedCells="1" selectUnlockedCells="1"/>
  <mergeCells count="537">
    <mergeCell ref="F292:I292"/>
    <mergeCell ref="L292:M292"/>
    <mergeCell ref="N292:Q292"/>
    <mergeCell ref="F293:I293"/>
    <mergeCell ref="L293:M293"/>
    <mergeCell ref="N293:Q293"/>
    <mergeCell ref="F289:I289"/>
    <mergeCell ref="L289:M289"/>
    <mergeCell ref="N289:Q289"/>
    <mergeCell ref="N290:Q290"/>
    <mergeCell ref="F291:I291"/>
    <mergeCell ref="L291:M291"/>
    <mergeCell ref="N291:Q291"/>
    <mergeCell ref="F287:I287"/>
    <mergeCell ref="L287:M287"/>
    <mergeCell ref="N287:Q287"/>
    <mergeCell ref="F288:I288"/>
    <mergeCell ref="L288:M288"/>
    <mergeCell ref="N288:Q288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N282:Q282"/>
    <mergeCell ref="F283:I283"/>
    <mergeCell ref="L283:M283"/>
    <mergeCell ref="N283:Q283"/>
    <mergeCell ref="F279:I279"/>
    <mergeCell ref="L279:M279"/>
    <mergeCell ref="N279:Q279"/>
    <mergeCell ref="F280:I280"/>
    <mergeCell ref="L280:M280"/>
    <mergeCell ref="N280:Q280"/>
    <mergeCell ref="F277:I277"/>
    <mergeCell ref="L277:M277"/>
    <mergeCell ref="N277:Q277"/>
    <mergeCell ref="F278:I278"/>
    <mergeCell ref="L278:M278"/>
    <mergeCell ref="N278:Q278"/>
    <mergeCell ref="F275:I275"/>
    <mergeCell ref="L275:M275"/>
    <mergeCell ref="N275:Q275"/>
    <mergeCell ref="F276:I276"/>
    <mergeCell ref="L276:M276"/>
    <mergeCell ref="N276:Q276"/>
    <mergeCell ref="N272:Q272"/>
    <mergeCell ref="F273:I273"/>
    <mergeCell ref="L273:M273"/>
    <mergeCell ref="N273:Q273"/>
    <mergeCell ref="F274:I274"/>
    <mergeCell ref="L274:M274"/>
    <mergeCell ref="N274:Q274"/>
    <mergeCell ref="F270:I270"/>
    <mergeCell ref="L270:M270"/>
    <mergeCell ref="N270:Q270"/>
    <mergeCell ref="F271:I271"/>
    <mergeCell ref="L271:M271"/>
    <mergeCell ref="N271:Q271"/>
    <mergeCell ref="F268:I268"/>
    <mergeCell ref="L268:M268"/>
    <mergeCell ref="N268:Q268"/>
    <mergeCell ref="F269:I269"/>
    <mergeCell ref="L269:M269"/>
    <mergeCell ref="N269:Q269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F261:I261"/>
    <mergeCell ref="L261:M261"/>
    <mergeCell ref="N261:Q261"/>
    <mergeCell ref="N262:Q262"/>
    <mergeCell ref="F263:I263"/>
    <mergeCell ref="L263:M263"/>
    <mergeCell ref="N263:Q263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2:I252"/>
    <mergeCell ref="L252:M252"/>
    <mergeCell ref="N252:Q252"/>
    <mergeCell ref="N253:Q253"/>
    <mergeCell ref="F254:I254"/>
    <mergeCell ref="L254:M254"/>
    <mergeCell ref="N254:Q254"/>
    <mergeCell ref="F250:I250"/>
    <mergeCell ref="L250:M250"/>
    <mergeCell ref="N250:Q250"/>
    <mergeCell ref="F251:I251"/>
    <mergeCell ref="L251:M251"/>
    <mergeCell ref="N251:Q251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N235:Q235"/>
    <mergeCell ref="F236:I236"/>
    <mergeCell ref="L236:M236"/>
    <mergeCell ref="N236:Q236"/>
    <mergeCell ref="F237:I237"/>
    <mergeCell ref="L237:M237"/>
    <mergeCell ref="N237:Q237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N226:Q226"/>
    <mergeCell ref="F227:I227"/>
    <mergeCell ref="L227:M227"/>
    <mergeCell ref="N227:Q227"/>
    <mergeCell ref="F228:I228"/>
    <mergeCell ref="L228:M228"/>
    <mergeCell ref="N228:Q228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N209:Q209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8:I188"/>
    <mergeCell ref="L188:M188"/>
    <mergeCell ref="N188:Q188"/>
    <mergeCell ref="N189:Q189"/>
    <mergeCell ref="F190:I190"/>
    <mergeCell ref="L190:M190"/>
    <mergeCell ref="N190:Q190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N179:Q179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N168:Q168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N153:Q153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N138:Q138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N131:Q131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M124:Q124"/>
    <mergeCell ref="F126:I126"/>
    <mergeCell ref="L126:M126"/>
    <mergeCell ref="N126:Q126"/>
    <mergeCell ref="N127:Q127"/>
    <mergeCell ref="N128:Q128"/>
    <mergeCell ref="C115:Q115"/>
    <mergeCell ref="F117:P117"/>
    <mergeCell ref="F118:P118"/>
    <mergeCell ref="F119:P119"/>
    <mergeCell ref="M121:P121"/>
    <mergeCell ref="M123:Q123"/>
    <mergeCell ref="N103:Q103"/>
    <mergeCell ref="N104:Q104"/>
    <mergeCell ref="N105:Q105"/>
    <mergeCell ref="N106:Q106"/>
    <mergeCell ref="N107:Q107"/>
    <mergeCell ref="L109:Q109"/>
    <mergeCell ref="N97:Q97"/>
    <mergeCell ref="N98:Q98"/>
    <mergeCell ref="N99:Q99"/>
    <mergeCell ref="N100:Q100"/>
    <mergeCell ref="N101:Q101"/>
    <mergeCell ref="N102:Q102"/>
    <mergeCell ref="N91:Q91"/>
    <mergeCell ref="N92:Q92"/>
    <mergeCell ref="N93:Q93"/>
    <mergeCell ref="N94:Q94"/>
    <mergeCell ref="N95:Q95"/>
    <mergeCell ref="N96:Q96"/>
    <mergeCell ref="M84:Q84"/>
    <mergeCell ref="M85:Q85"/>
    <mergeCell ref="C87:G87"/>
    <mergeCell ref="N87:Q87"/>
    <mergeCell ref="N89:Q89"/>
    <mergeCell ref="N90:Q90"/>
    <mergeCell ref="L39:P39"/>
    <mergeCell ref="C76:Q76"/>
    <mergeCell ref="F78:P78"/>
    <mergeCell ref="F79:P79"/>
    <mergeCell ref="F80:P80"/>
    <mergeCell ref="M82:P82"/>
    <mergeCell ref="H35:J35"/>
    <mergeCell ref="M35:P35"/>
    <mergeCell ref="H36:J36"/>
    <mergeCell ref="M36:P36"/>
    <mergeCell ref="H37:J37"/>
    <mergeCell ref="M37:P37"/>
    <mergeCell ref="M29:P29"/>
    <mergeCell ref="M31:P31"/>
    <mergeCell ref="H33:J33"/>
    <mergeCell ref="M33:P33"/>
    <mergeCell ref="H34:J34"/>
    <mergeCell ref="M34:P34"/>
    <mergeCell ref="O18:P18"/>
    <mergeCell ref="O19:P19"/>
    <mergeCell ref="O21:P21"/>
    <mergeCell ref="O22:P22"/>
    <mergeCell ref="E25:L25"/>
    <mergeCell ref="M28:P28"/>
    <mergeCell ref="F8:P8"/>
    <mergeCell ref="O10:P10"/>
    <mergeCell ref="O12:P12"/>
    <mergeCell ref="O13:P13"/>
    <mergeCell ref="O15:P15"/>
    <mergeCell ref="O16:P16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7" display="2) Rekapitulace rozpočtu"/>
    <hyperlink ref="L1" location="C126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K26" sqref="K26"/>
    </sheetView>
  </sheetViews>
  <sheetFormatPr defaultColWidth="7.00390625" defaultRowHeight="12.75"/>
  <cols>
    <col min="1" max="1" width="44.421875" style="202" customWidth="1"/>
    <col min="2" max="2" width="6.28125" style="203" customWidth="1"/>
    <col min="3" max="3" width="4.8515625" style="202" customWidth="1"/>
    <col min="4" max="4" width="11.8515625" style="202" customWidth="1"/>
    <col min="5" max="5" width="10.8515625" style="202" customWidth="1"/>
    <col min="6" max="6" width="15.7109375" style="202" customWidth="1"/>
    <col min="7" max="16384" width="7.00390625" style="202" customWidth="1"/>
  </cols>
  <sheetData>
    <row r="1" spans="1:8" s="204" customFormat="1" ht="12.75">
      <c r="A1" s="308" t="s">
        <v>2585</v>
      </c>
      <c r="B1" s="309"/>
      <c r="C1" s="309"/>
      <c r="D1" s="310"/>
      <c r="E1" s="310"/>
      <c r="F1" s="311"/>
      <c r="G1" s="312"/>
      <c r="H1" s="312"/>
    </row>
    <row r="2" spans="1:8" s="204" customFormat="1" ht="12.75">
      <c r="A2" s="313" t="s">
        <v>2586</v>
      </c>
      <c r="B2" s="314" t="s">
        <v>2587</v>
      </c>
      <c r="C2" s="315" t="s">
        <v>137</v>
      </c>
      <c r="D2" s="314" t="s">
        <v>2588</v>
      </c>
      <c r="E2" s="314" t="s">
        <v>2589</v>
      </c>
      <c r="F2" s="314" t="s">
        <v>2590</v>
      </c>
      <c r="G2" s="312"/>
      <c r="H2" s="312"/>
    </row>
    <row r="3" spans="1:8" s="204" customFormat="1" ht="31.5" customHeight="1">
      <c r="A3" s="316" t="s">
        <v>2591</v>
      </c>
      <c r="B3" s="317">
        <v>1</v>
      </c>
      <c r="C3" s="318" t="s">
        <v>928</v>
      </c>
      <c r="D3" s="319"/>
      <c r="E3" s="319"/>
      <c r="F3" s="320"/>
      <c r="G3" s="312"/>
      <c r="H3" s="312"/>
    </row>
    <row r="4" spans="1:8" s="204" customFormat="1" ht="12.75" customHeight="1">
      <c r="A4" s="316" t="s">
        <v>2592</v>
      </c>
      <c r="B4" s="317">
        <v>1</v>
      </c>
      <c r="C4" s="318" t="s">
        <v>928</v>
      </c>
      <c r="D4" s="321"/>
      <c r="E4" s="321"/>
      <c r="F4" s="322"/>
      <c r="G4" s="312"/>
      <c r="H4" s="312"/>
    </row>
    <row r="5" spans="1:8" s="204" customFormat="1" ht="13.5" customHeight="1">
      <c r="A5" s="316" t="s">
        <v>2593</v>
      </c>
      <c r="B5" s="317">
        <v>5</v>
      </c>
      <c r="C5" s="318" t="s">
        <v>928</v>
      </c>
      <c r="D5" s="321"/>
      <c r="E5" s="321"/>
      <c r="F5" s="322"/>
      <c r="G5" s="312"/>
      <c r="H5" s="312"/>
    </row>
    <row r="6" spans="1:8" s="204" customFormat="1" ht="13.5" customHeight="1">
      <c r="A6" s="316" t="s">
        <v>2594</v>
      </c>
      <c r="B6" s="317">
        <v>120</v>
      </c>
      <c r="C6" s="318" t="s">
        <v>451</v>
      </c>
      <c r="D6" s="321"/>
      <c r="E6" s="321"/>
      <c r="F6" s="322"/>
      <c r="G6" s="312"/>
      <c r="H6" s="312"/>
    </row>
    <row r="7" spans="1:8" s="204" customFormat="1" ht="24" customHeight="1">
      <c r="A7" s="323" t="s">
        <v>2650</v>
      </c>
      <c r="B7" s="317">
        <v>125</v>
      </c>
      <c r="C7" s="318" t="s">
        <v>451</v>
      </c>
      <c r="D7" s="321"/>
      <c r="E7" s="321"/>
      <c r="F7" s="322"/>
      <c r="G7" s="312"/>
      <c r="H7" s="312"/>
    </row>
    <row r="8" spans="1:8" s="204" customFormat="1" ht="13.5" customHeight="1">
      <c r="A8" s="323" t="s">
        <v>2537</v>
      </c>
      <c r="B8" s="317">
        <v>5</v>
      </c>
      <c r="C8" s="318" t="s">
        <v>928</v>
      </c>
      <c r="D8" s="321"/>
      <c r="E8" s="321"/>
      <c r="F8" s="322"/>
      <c r="G8" s="312"/>
      <c r="H8" s="312"/>
    </row>
    <row r="9" spans="1:8" s="204" customFormat="1" ht="13.5" customHeight="1">
      <c r="A9" s="323" t="s">
        <v>2539</v>
      </c>
      <c r="B9" s="317">
        <v>4</v>
      </c>
      <c r="C9" s="318" t="s">
        <v>928</v>
      </c>
      <c r="D9" s="321"/>
      <c r="E9" s="321"/>
      <c r="F9" s="322"/>
      <c r="G9" s="312"/>
      <c r="H9" s="312"/>
    </row>
    <row r="10" spans="1:8" s="204" customFormat="1" ht="13.5" customHeight="1">
      <c r="A10" s="323" t="s">
        <v>2541</v>
      </c>
      <c r="B10" s="317">
        <v>1</v>
      </c>
      <c r="C10" s="318" t="s">
        <v>928</v>
      </c>
      <c r="D10" s="321"/>
      <c r="E10" s="321"/>
      <c r="F10" s="322"/>
      <c r="G10" s="312"/>
      <c r="H10" s="312"/>
    </row>
    <row r="11" spans="1:8" s="204" customFormat="1" ht="12.75">
      <c r="A11" s="324" t="s">
        <v>2590</v>
      </c>
      <c r="B11" s="325"/>
      <c r="C11" s="326"/>
      <c r="D11" s="326"/>
      <c r="E11" s="327"/>
      <c r="F11" s="328">
        <f>SUM(F3:F10)</f>
        <v>0</v>
      </c>
      <c r="G11" s="312"/>
      <c r="H11" s="3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7"/>
  <sheetViews>
    <sheetView showGridLines="0" zoomScalePageLayoutView="0" workbookViewId="0" topLeftCell="A1">
      <pane ySplit="1" topLeftCell="A107" activePane="bottomLeft" state="frozen"/>
      <selection pane="topLeft" activeCell="A1" sqref="A1"/>
      <selection pane="bottomLeft" activeCell="L117" sqref="L117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111</v>
      </c>
      <c r="G1" s="5"/>
      <c r="H1" s="276" t="s">
        <v>112</v>
      </c>
      <c r="I1" s="276"/>
      <c r="J1" s="276"/>
      <c r="K1" s="276"/>
      <c r="L1" s="5" t="s">
        <v>113</v>
      </c>
      <c r="M1" s="3"/>
      <c r="N1" s="3"/>
      <c r="O1" s="4" t="s">
        <v>114</v>
      </c>
      <c r="P1" s="3"/>
      <c r="Q1" s="3"/>
      <c r="R1" s="3"/>
      <c r="S1" s="5" t="s">
        <v>115</v>
      </c>
      <c r="T1" s="5"/>
      <c r="U1" s="107"/>
      <c r="V1" s="10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250" t="s">
        <v>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51" t="s">
        <v>7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9" t="s">
        <v>103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90</v>
      </c>
    </row>
    <row r="4" spans="2:46" ht="36.75" customHeight="1">
      <c r="B4" s="13"/>
      <c r="C4" s="252" t="s">
        <v>116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14"/>
      <c r="T4" s="15" t="s">
        <v>12</v>
      </c>
      <c r="AT4" s="9" t="s">
        <v>5</v>
      </c>
    </row>
    <row r="5" spans="2:18" ht="6.75" customHeight="1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</row>
    <row r="6" spans="2:18" ht="24.75" customHeight="1">
      <c r="B6" s="13"/>
      <c r="C6" s="16"/>
      <c r="D6" s="20" t="s">
        <v>16</v>
      </c>
      <c r="E6" s="16"/>
      <c r="F6" s="277" t="str">
        <f>'Rekapitulace stavby'!K6</f>
        <v>Stavební úpravy a zateplení objektu strážnice Milíčov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6"/>
      <c r="R6" s="14"/>
    </row>
    <row r="7" spans="2:18" ht="24.75" customHeight="1">
      <c r="B7" s="13"/>
      <c r="C7" s="16"/>
      <c r="D7" s="20" t="s">
        <v>117</v>
      </c>
      <c r="E7" s="16"/>
      <c r="F7" s="277" t="s">
        <v>183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6"/>
      <c r="R7" s="14"/>
    </row>
    <row r="8" spans="2:18" s="23" customFormat="1" ht="32.25" customHeight="1">
      <c r="B8" s="24"/>
      <c r="C8" s="25"/>
      <c r="D8" s="19" t="s">
        <v>186</v>
      </c>
      <c r="E8" s="25"/>
      <c r="F8" s="254" t="s">
        <v>2595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"/>
      <c r="R8" s="26"/>
    </row>
    <row r="9" spans="2:18" s="23" customFormat="1" ht="14.25" customHeight="1">
      <c r="B9" s="24"/>
      <c r="C9" s="25"/>
      <c r="D9" s="20" t="s">
        <v>18</v>
      </c>
      <c r="E9" s="25"/>
      <c r="F9" s="18"/>
      <c r="G9" s="25"/>
      <c r="H9" s="25"/>
      <c r="I9" s="25"/>
      <c r="J9" s="25"/>
      <c r="K9" s="25"/>
      <c r="L9" s="25"/>
      <c r="M9" s="20" t="s">
        <v>19</v>
      </c>
      <c r="N9" s="25"/>
      <c r="O9" s="18"/>
      <c r="P9" s="25"/>
      <c r="Q9" s="25"/>
      <c r="R9" s="26"/>
    </row>
    <row r="10" spans="2:18" s="23" customFormat="1" ht="14.25" customHeight="1">
      <c r="B10" s="24"/>
      <c r="C10" s="25"/>
      <c r="D10" s="20" t="s">
        <v>20</v>
      </c>
      <c r="E10" s="25"/>
      <c r="F10" s="18" t="s">
        <v>21</v>
      </c>
      <c r="G10" s="25"/>
      <c r="H10" s="25"/>
      <c r="I10" s="25"/>
      <c r="J10" s="25"/>
      <c r="K10" s="25"/>
      <c r="L10" s="25"/>
      <c r="M10" s="20" t="s">
        <v>22</v>
      </c>
      <c r="N10" s="25"/>
      <c r="O10" s="278" t="str">
        <f>'Rekapitulace stavby'!AN8</f>
        <v>22.07.2016</v>
      </c>
      <c r="P10" s="278"/>
      <c r="Q10" s="25"/>
      <c r="R10" s="26"/>
    </row>
    <row r="11" spans="2:18" s="23" customFormat="1" ht="10.5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2:18" s="23" customFormat="1" ht="14.25" customHeight="1">
      <c r="B12" s="24"/>
      <c r="C12" s="25"/>
      <c r="D12" s="20" t="s">
        <v>24</v>
      </c>
      <c r="E12" s="25"/>
      <c r="F12" s="25"/>
      <c r="G12" s="25"/>
      <c r="H12" s="25"/>
      <c r="I12" s="25"/>
      <c r="J12" s="25"/>
      <c r="K12" s="25"/>
      <c r="L12" s="25"/>
      <c r="M12" s="20" t="s">
        <v>25</v>
      </c>
      <c r="N12" s="25"/>
      <c r="O12" s="253"/>
      <c r="P12" s="253"/>
      <c r="Q12" s="25"/>
      <c r="R12" s="26"/>
    </row>
    <row r="13" spans="2:18" s="23" customFormat="1" ht="18" customHeight="1">
      <c r="B13" s="24"/>
      <c r="C13" s="25"/>
      <c r="D13" s="25"/>
      <c r="E13" s="18" t="s">
        <v>26</v>
      </c>
      <c r="F13" s="25"/>
      <c r="G13" s="25"/>
      <c r="H13" s="25"/>
      <c r="I13" s="25"/>
      <c r="J13" s="25"/>
      <c r="K13" s="25"/>
      <c r="L13" s="25"/>
      <c r="M13" s="20" t="s">
        <v>27</v>
      </c>
      <c r="N13" s="25"/>
      <c r="O13" s="253"/>
      <c r="P13" s="253"/>
      <c r="Q13" s="25"/>
      <c r="R13" s="26"/>
    </row>
    <row r="14" spans="2:18" s="23" customFormat="1" ht="6.7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2:18" s="23" customFormat="1" ht="14.25" customHeight="1">
      <c r="B15" s="24"/>
      <c r="C15" s="25"/>
      <c r="D15" s="20" t="s">
        <v>28</v>
      </c>
      <c r="E15" s="25"/>
      <c r="F15" s="25"/>
      <c r="G15" s="25"/>
      <c r="H15" s="25"/>
      <c r="I15" s="25"/>
      <c r="J15" s="25"/>
      <c r="K15" s="25"/>
      <c r="L15" s="25"/>
      <c r="M15" s="20" t="s">
        <v>25</v>
      </c>
      <c r="N15" s="25"/>
      <c r="O15" s="253">
        <f>IF('Rekapitulace stavby'!AN13="","",'Rekapitulace stavby'!AN13)</f>
      </c>
      <c r="P15" s="253"/>
      <c r="Q15" s="25"/>
      <c r="R15" s="26"/>
    </row>
    <row r="16" spans="2:18" s="23" customFormat="1" ht="18" customHeight="1">
      <c r="B16" s="24"/>
      <c r="C16" s="25"/>
      <c r="D16" s="25"/>
      <c r="E16" s="18" t="str">
        <f>IF('Rekapitulace stavby'!E14="","",'Rekapitulace stavby'!E14)</f>
        <v> </v>
      </c>
      <c r="F16" s="25"/>
      <c r="G16" s="25"/>
      <c r="H16" s="25"/>
      <c r="I16" s="25"/>
      <c r="J16" s="25"/>
      <c r="K16" s="25"/>
      <c r="L16" s="25"/>
      <c r="M16" s="20" t="s">
        <v>27</v>
      </c>
      <c r="N16" s="25"/>
      <c r="O16" s="253">
        <f>IF('Rekapitulace stavby'!AN14="","",'Rekapitulace stavby'!AN14)</f>
      </c>
      <c r="P16" s="253"/>
      <c r="Q16" s="25"/>
      <c r="R16" s="26"/>
    </row>
    <row r="17" spans="2:18" s="23" customFormat="1" ht="6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23" customFormat="1" ht="14.25" customHeight="1">
      <c r="B18" s="24"/>
      <c r="C18" s="25"/>
      <c r="D18" s="20" t="s">
        <v>30</v>
      </c>
      <c r="E18" s="25"/>
      <c r="F18" s="25"/>
      <c r="G18" s="25"/>
      <c r="H18" s="25"/>
      <c r="I18" s="25"/>
      <c r="J18" s="25"/>
      <c r="K18" s="25"/>
      <c r="L18" s="25"/>
      <c r="M18" s="20" t="s">
        <v>25</v>
      </c>
      <c r="N18" s="25"/>
      <c r="O18" s="253"/>
      <c r="P18" s="253"/>
      <c r="Q18" s="25"/>
      <c r="R18" s="26"/>
    </row>
    <row r="19" spans="2:18" s="23" customFormat="1" ht="18" customHeight="1">
      <c r="B19" s="24"/>
      <c r="C19" s="25"/>
      <c r="D19" s="25"/>
      <c r="E19" s="18" t="s">
        <v>31</v>
      </c>
      <c r="F19" s="25"/>
      <c r="G19" s="25"/>
      <c r="H19" s="25"/>
      <c r="I19" s="25"/>
      <c r="J19" s="25"/>
      <c r="K19" s="25"/>
      <c r="L19" s="25"/>
      <c r="M19" s="20" t="s">
        <v>27</v>
      </c>
      <c r="N19" s="25"/>
      <c r="O19" s="253"/>
      <c r="P19" s="253"/>
      <c r="Q19" s="25"/>
      <c r="R19" s="26"/>
    </row>
    <row r="20" spans="2:18" s="23" customFormat="1" ht="6.7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23" customFormat="1" ht="14.25" customHeight="1">
      <c r="B21" s="24"/>
      <c r="C21" s="25"/>
      <c r="D21" s="20" t="s">
        <v>33</v>
      </c>
      <c r="E21" s="25"/>
      <c r="F21" s="25"/>
      <c r="G21" s="25"/>
      <c r="H21" s="25"/>
      <c r="I21" s="25"/>
      <c r="J21" s="25"/>
      <c r="K21" s="25"/>
      <c r="L21" s="25"/>
      <c r="M21" s="20" t="s">
        <v>25</v>
      </c>
      <c r="N21" s="25"/>
      <c r="O21" s="253"/>
      <c r="P21" s="253"/>
      <c r="Q21" s="25"/>
      <c r="R21" s="26"/>
    </row>
    <row r="22" spans="2:18" s="23" customFormat="1" ht="18" customHeight="1">
      <c r="B22" s="24"/>
      <c r="C22" s="25"/>
      <c r="D22" s="25"/>
      <c r="E22" s="18" t="s">
        <v>34</v>
      </c>
      <c r="F22" s="25"/>
      <c r="G22" s="25"/>
      <c r="H22" s="25"/>
      <c r="I22" s="25"/>
      <c r="J22" s="25"/>
      <c r="K22" s="25"/>
      <c r="L22" s="25"/>
      <c r="M22" s="20" t="s">
        <v>27</v>
      </c>
      <c r="N22" s="25"/>
      <c r="O22" s="253"/>
      <c r="P22" s="253"/>
      <c r="Q22" s="25"/>
      <c r="R22" s="26"/>
    </row>
    <row r="23" spans="2:18" s="23" customFormat="1" ht="6.75" customHeight="1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4.25" customHeight="1">
      <c r="B24" s="24"/>
      <c r="C24" s="25"/>
      <c r="D24" s="20" t="s">
        <v>35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23" customFormat="1" ht="22.5" customHeight="1">
      <c r="B25" s="24"/>
      <c r="C25" s="25"/>
      <c r="D25" s="25"/>
      <c r="E25" s="255"/>
      <c r="F25" s="255"/>
      <c r="G25" s="255"/>
      <c r="H25" s="255"/>
      <c r="I25" s="255"/>
      <c r="J25" s="255"/>
      <c r="K25" s="255"/>
      <c r="L25" s="255"/>
      <c r="M25" s="25"/>
      <c r="N25" s="25"/>
      <c r="O25" s="25"/>
      <c r="P25" s="25"/>
      <c r="Q25" s="25"/>
      <c r="R25" s="26"/>
    </row>
    <row r="26" spans="2:18" s="23" customFormat="1" ht="6.7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23" customFormat="1" ht="6.75" customHeight="1">
      <c r="B27" s="24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6"/>
    </row>
    <row r="28" spans="2:18" s="23" customFormat="1" ht="14.25" customHeight="1">
      <c r="B28" s="24"/>
      <c r="C28" s="25"/>
      <c r="D28" s="108" t="s">
        <v>121</v>
      </c>
      <c r="E28" s="25"/>
      <c r="F28" s="25"/>
      <c r="G28" s="25"/>
      <c r="H28" s="25"/>
      <c r="I28" s="25"/>
      <c r="J28" s="25"/>
      <c r="K28" s="25"/>
      <c r="L28" s="25"/>
      <c r="M28" s="256">
        <f>N89</f>
        <v>0</v>
      </c>
      <c r="N28" s="256"/>
      <c r="O28" s="256"/>
      <c r="P28" s="256"/>
      <c r="Q28" s="25"/>
      <c r="R28" s="26"/>
    </row>
    <row r="29" spans="2:18" s="23" customFormat="1" ht="14.25" customHeight="1">
      <c r="B29" s="24"/>
      <c r="C29" s="25"/>
      <c r="D29" s="22" t="s">
        <v>122</v>
      </c>
      <c r="E29" s="25"/>
      <c r="F29" s="25"/>
      <c r="G29" s="25"/>
      <c r="H29" s="25"/>
      <c r="I29" s="25"/>
      <c r="J29" s="25"/>
      <c r="K29" s="25"/>
      <c r="L29" s="25"/>
      <c r="M29" s="256">
        <f>N93</f>
        <v>0</v>
      </c>
      <c r="N29" s="256"/>
      <c r="O29" s="256"/>
      <c r="P29" s="256"/>
      <c r="Q29" s="25"/>
      <c r="R29" s="26"/>
    </row>
    <row r="30" spans="2:18" s="23" customFormat="1" ht="6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23" customFormat="1" ht="24.75" customHeight="1">
      <c r="B31" s="24"/>
      <c r="C31" s="25"/>
      <c r="D31" s="109" t="s">
        <v>38</v>
      </c>
      <c r="E31" s="25"/>
      <c r="F31" s="25"/>
      <c r="G31" s="25"/>
      <c r="H31" s="25"/>
      <c r="I31" s="25"/>
      <c r="J31" s="25"/>
      <c r="K31" s="25"/>
      <c r="L31" s="25"/>
      <c r="M31" s="279">
        <f>ROUND(M28+M29,2)</f>
        <v>0</v>
      </c>
      <c r="N31" s="279"/>
      <c r="O31" s="279"/>
      <c r="P31" s="279"/>
      <c r="Q31" s="25"/>
      <c r="R31" s="26"/>
    </row>
    <row r="32" spans="2:18" s="23" customFormat="1" ht="6.75" customHeight="1">
      <c r="B32" s="24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5"/>
      <c r="R32" s="26"/>
    </row>
    <row r="33" spans="2:18" s="23" customFormat="1" ht="14.25" customHeight="1">
      <c r="B33" s="24"/>
      <c r="C33" s="25"/>
      <c r="D33" s="32" t="s">
        <v>39</v>
      </c>
      <c r="E33" s="32" t="s">
        <v>40</v>
      </c>
      <c r="F33" s="33">
        <v>0.21</v>
      </c>
      <c r="G33" s="110" t="s">
        <v>41</v>
      </c>
      <c r="H33" s="280">
        <f>ROUND((SUM(BE93:BE94)+SUM(BE113:BE116)),2)</f>
        <v>0</v>
      </c>
      <c r="I33" s="280"/>
      <c r="J33" s="280"/>
      <c r="K33" s="25"/>
      <c r="L33" s="25"/>
      <c r="M33" s="280">
        <f>ROUND(ROUND((SUM(BE93:BE94)+SUM(BE113:BE116)),2)*F33,2)</f>
        <v>0</v>
      </c>
      <c r="N33" s="280"/>
      <c r="O33" s="280"/>
      <c r="P33" s="280"/>
      <c r="Q33" s="25"/>
      <c r="R33" s="26"/>
    </row>
    <row r="34" spans="2:18" s="23" customFormat="1" ht="14.25" customHeight="1">
      <c r="B34" s="24"/>
      <c r="C34" s="25"/>
      <c r="D34" s="25"/>
      <c r="E34" s="32" t="s">
        <v>42</v>
      </c>
      <c r="F34" s="33">
        <v>0.15</v>
      </c>
      <c r="G34" s="110" t="s">
        <v>41</v>
      </c>
      <c r="H34" s="280">
        <f>ROUND((SUM(BF93:BF94)+SUM(BF113:BF116)),2)</f>
        <v>0</v>
      </c>
      <c r="I34" s="280"/>
      <c r="J34" s="280"/>
      <c r="K34" s="25"/>
      <c r="L34" s="25"/>
      <c r="M34" s="280">
        <f>ROUND(ROUND((SUM(BF93:BF94)+SUM(BF113:BF116)),2)*F34,2)</f>
        <v>0</v>
      </c>
      <c r="N34" s="280"/>
      <c r="O34" s="280"/>
      <c r="P34" s="280"/>
      <c r="Q34" s="25"/>
      <c r="R34" s="26"/>
    </row>
    <row r="35" spans="2:18" s="23" customFormat="1" ht="14.25" customHeight="1" hidden="1">
      <c r="B35" s="24"/>
      <c r="C35" s="25"/>
      <c r="D35" s="25"/>
      <c r="E35" s="32" t="s">
        <v>43</v>
      </c>
      <c r="F35" s="33">
        <v>0.21</v>
      </c>
      <c r="G35" s="110" t="s">
        <v>41</v>
      </c>
      <c r="H35" s="280">
        <f>ROUND((SUM(BG93:BG94)+SUM(BG113:BG116)),2)</f>
        <v>0</v>
      </c>
      <c r="I35" s="280"/>
      <c r="J35" s="280"/>
      <c r="K35" s="25"/>
      <c r="L35" s="25"/>
      <c r="M35" s="280">
        <v>0</v>
      </c>
      <c r="N35" s="280"/>
      <c r="O35" s="280"/>
      <c r="P35" s="280"/>
      <c r="Q35" s="25"/>
      <c r="R35" s="26"/>
    </row>
    <row r="36" spans="2:18" s="23" customFormat="1" ht="14.25" customHeight="1" hidden="1">
      <c r="B36" s="24"/>
      <c r="C36" s="25"/>
      <c r="D36" s="25"/>
      <c r="E36" s="32" t="s">
        <v>44</v>
      </c>
      <c r="F36" s="33">
        <v>0.15</v>
      </c>
      <c r="G36" s="110" t="s">
        <v>41</v>
      </c>
      <c r="H36" s="280">
        <f>ROUND((SUM(BH93:BH94)+SUM(BH113:BH116)),2)</f>
        <v>0</v>
      </c>
      <c r="I36" s="280"/>
      <c r="J36" s="280"/>
      <c r="K36" s="25"/>
      <c r="L36" s="25"/>
      <c r="M36" s="280">
        <v>0</v>
      </c>
      <c r="N36" s="280"/>
      <c r="O36" s="280"/>
      <c r="P36" s="280"/>
      <c r="Q36" s="25"/>
      <c r="R36" s="26"/>
    </row>
    <row r="37" spans="2:18" s="23" customFormat="1" ht="14.25" customHeight="1" hidden="1">
      <c r="B37" s="24"/>
      <c r="C37" s="25"/>
      <c r="D37" s="25"/>
      <c r="E37" s="32" t="s">
        <v>45</v>
      </c>
      <c r="F37" s="33">
        <v>0</v>
      </c>
      <c r="G37" s="110" t="s">
        <v>41</v>
      </c>
      <c r="H37" s="280">
        <f>ROUND((SUM(BI93:BI94)+SUM(BI113:BI116)),2)</f>
        <v>0</v>
      </c>
      <c r="I37" s="280"/>
      <c r="J37" s="280"/>
      <c r="K37" s="25"/>
      <c r="L37" s="25"/>
      <c r="M37" s="280">
        <v>0</v>
      </c>
      <c r="N37" s="280"/>
      <c r="O37" s="280"/>
      <c r="P37" s="280"/>
      <c r="Q37" s="25"/>
      <c r="R37" s="26"/>
    </row>
    <row r="38" spans="2:18" s="23" customFormat="1" ht="6.7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23" customFormat="1" ht="24.75" customHeight="1">
      <c r="B39" s="24"/>
      <c r="C39" s="106"/>
      <c r="D39" s="111" t="s">
        <v>46</v>
      </c>
      <c r="E39" s="67"/>
      <c r="F39" s="67"/>
      <c r="G39" s="112" t="s">
        <v>47</v>
      </c>
      <c r="H39" s="113" t="s">
        <v>48</v>
      </c>
      <c r="I39" s="67"/>
      <c r="J39" s="67"/>
      <c r="K39" s="67"/>
      <c r="L39" s="281">
        <f>SUM(M31:M37)</f>
        <v>0</v>
      </c>
      <c r="M39" s="281"/>
      <c r="N39" s="281"/>
      <c r="O39" s="281"/>
      <c r="P39" s="281"/>
      <c r="Q39" s="106"/>
      <c r="R39" s="26"/>
    </row>
    <row r="40" spans="2:18" s="23" customFormat="1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23" customFormat="1" ht="14.2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ht="13.5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2:18" ht="13.5">
      <c r="B43" s="1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ht="13.5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</row>
    <row r="45" spans="2:18" ht="13.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</row>
    <row r="46" spans="2:18" ht="13.5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</row>
    <row r="47" spans="2:18" ht="13.5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</row>
    <row r="48" spans="2:18" ht="13.5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</row>
    <row r="49" spans="2:18" ht="13.5"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</row>
    <row r="50" spans="2:18" s="23" customFormat="1" ht="15">
      <c r="B50" s="24"/>
      <c r="C50" s="25"/>
      <c r="D50" s="40" t="s">
        <v>49</v>
      </c>
      <c r="E50" s="41"/>
      <c r="F50" s="41"/>
      <c r="G50" s="41"/>
      <c r="H50" s="42"/>
      <c r="I50" s="25"/>
      <c r="J50" s="40" t="s">
        <v>50</v>
      </c>
      <c r="K50" s="41"/>
      <c r="L50" s="41"/>
      <c r="M50" s="41"/>
      <c r="N50" s="41"/>
      <c r="O50" s="41"/>
      <c r="P50" s="42"/>
      <c r="Q50" s="25"/>
      <c r="R50" s="26"/>
    </row>
    <row r="51" spans="2:18" ht="13.5">
      <c r="B51" s="13"/>
      <c r="C51" s="16"/>
      <c r="D51" s="43"/>
      <c r="E51" s="16"/>
      <c r="F51" s="16"/>
      <c r="G51" s="16"/>
      <c r="H51" s="44"/>
      <c r="I51" s="16"/>
      <c r="J51" s="43"/>
      <c r="K51" s="16"/>
      <c r="L51" s="16"/>
      <c r="M51" s="16"/>
      <c r="N51" s="16"/>
      <c r="O51" s="16"/>
      <c r="P51" s="44"/>
      <c r="Q51" s="16"/>
      <c r="R51" s="14"/>
    </row>
    <row r="52" spans="2:18" ht="13.5">
      <c r="B52" s="13"/>
      <c r="C52" s="16"/>
      <c r="D52" s="43"/>
      <c r="E52" s="16"/>
      <c r="F52" s="16"/>
      <c r="G52" s="16"/>
      <c r="H52" s="44"/>
      <c r="I52" s="16"/>
      <c r="J52" s="43"/>
      <c r="K52" s="16"/>
      <c r="L52" s="16"/>
      <c r="M52" s="16"/>
      <c r="N52" s="16"/>
      <c r="O52" s="16"/>
      <c r="P52" s="44"/>
      <c r="Q52" s="16"/>
      <c r="R52" s="14"/>
    </row>
    <row r="53" spans="2:18" ht="13.5">
      <c r="B53" s="13"/>
      <c r="C53" s="16"/>
      <c r="D53" s="43"/>
      <c r="E53" s="16"/>
      <c r="F53" s="16"/>
      <c r="G53" s="16"/>
      <c r="H53" s="44"/>
      <c r="I53" s="16"/>
      <c r="J53" s="43"/>
      <c r="K53" s="16"/>
      <c r="L53" s="16"/>
      <c r="M53" s="16"/>
      <c r="N53" s="16"/>
      <c r="O53" s="16"/>
      <c r="P53" s="44"/>
      <c r="Q53" s="16"/>
      <c r="R53" s="14"/>
    </row>
    <row r="54" spans="2:18" ht="13.5">
      <c r="B54" s="13"/>
      <c r="C54" s="16"/>
      <c r="D54" s="43"/>
      <c r="E54" s="16"/>
      <c r="F54" s="16"/>
      <c r="G54" s="16"/>
      <c r="H54" s="44"/>
      <c r="I54" s="16"/>
      <c r="J54" s="43"/>
      <c r="K54" s="16"/>
      <c r="L54" s="16"/>
      <c r="M54" s="16"/>
      <c r="N54" s="16"/>
      <c r="O54" s="16"/>
      <c r="P54" s="44"/>
      <c r="Q54" s="16"/>
      <c r="R54" s="14"/>
    </row>
    <row r="55" spans="2:18" ht="13.5">
      <c r="B55" s="13"/>
      <c r="C55" s="16"/>
      <c r="D55" s="43"/>
      <c r="E55" s="16"/>
      <c r="F55" s="16"/>
      <c r="G55" s="16"/>
      <c r="H55" s="44"/>
      <c r="I55" s="16"/>
      <c r="J55" s="43"/>
      <c r="K55" s="16"/>
      <c r="L55" s="16"/>
      <c r="M55" s="16"/>
      <c r="N55" s="16"/>
      <c r="O55" s="16"/>
      <c r="P55" s="44"/>
      <c r="Q55" s="16"/>
      <c r="R55" s="14"/>
    </row>
    <row r="56" spans="2:18" ht="13.5">
      <c r="B56" s="13"/>
      <c r="C56" s="16"/>
      <c r="D56" s="43"/>
      <c r="E56" s="16"/>
      <c r="F56" s="16"/>
      <c r="G56" s="16"/>
      <c r="H56" s="44"/>
      <c r="I56" s="16"/>
      <c r="J56" s="43"/>
      <c r="K56" s="16"/>
      <c r="L56" s="16"/>
      <c r="M56" s="16"/>
      <c r="N56" s="16"/>
      <c r="O56" s="16"/>
      <c r="P56" s="44"/>
      <c r="Q56" s="16"/>
      <c r="R56" s="14"/>
    </row>
    <row r="57" spans="2:18" ht="13.5">
      <c r="B57" s="13"/>
      <c r="C57" s="16"/>
      <c r="D57" s="43"/>
      <c r="E57" s="16"/>
      <c r="F57" s="16"/>
      <c r="G57" s="16"/>
      <c r="H57" s="44"/>
      <c r="I57" s="16"/>
      <c r="J57" s="43"/>
      <c r="K57" s="16"/>
      <c r="L57" s="16"/>
      <c r="M57" s="16"/>
      <c r="N57" s="16"/>
      <c r="O57" s="16"/>
      <c r="P57" s="44"/>
      <c r="Q57" s="16"/>
      <c r="R57" s="14"/>
    </row>
    <row r="58" spans="2:18" ht="13.5">
      <c r="B58" s="13"/>
      <c r="C58" s="16"/>
      <c r="D58" s="43"/>
      <c r="E58" s="16"/>
      <c r="F58" s="16"/>
      <c r="G58" s="16"/>
      <c r="H58" s="44"/>
      <c r="I58" s="16"/>
      <c r="J58" s="43"/>
      <c r="K58" s="16"/>
      <c r="L58" s="16"/>
      <c r="M58" s="16"/>
      <c r="N58" s="16"/>
      <c r="O58" s="16"/>
      <c r="P58" s="44"/>
      <c r="Q58" s="16"/>
      <c r="R58" s="14"/>
    </row>
    <row r="59" spans="2:18" s="23" customFormat="1" ht="15">
      <c r="B59" s="24"/>
      <c r="C59" s="25"/>
      <c r="D59" s="45" t="s">
        <v>51</v>
      </c>
      <c r="E59" s="46"/>
      <c r="F59" s="46"/>
      <c r="G59" s="47" t="s">
        <v>52</v>
      </c>
      <c r="H59" s="48"/>
      <c r="I59" s="25"/>
      <c r="J59" s="45" t="s">
        <v>51</v>
      </c>
      <c r="K59" s="46"/>
      <c r="L59" s="46"/>
      <c r="M59" s="46"/>
      <c r="N59" s="47" t="s">
        <v>52</v>
      </c>
      <c r="O59" s="46"/>
      <c r="P59" s="48"/>
      <c r="Q59" s="25"/>
      <c r="R59" s="26"/>
    </row>
    <row r="60" spans="2:18" ht="13.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</row>
    <row r="61" spans="2:18" s="23" customFormat="1" ht="15">
      <c r="B61" s="24"/>
      <c r="C61" s="25"/>
      <c r="D61" s="40" t="s">
        <v>53</v>
      </c>
      <c r="E61" s="41"/>
      <c r="F61" s="41"/>
      <c r="G61" s="41"/>
      <c r="H61" s="42"/>
      <c r="I61" s="25"/>
      <c r="J61" s="40" t="s">
        <v>54</v>
      </c>
      <c r="K61" s="41"/>
      <c r="L61" s="41"/>
      <c r="M61" s="41"/>
      <c r="N61" s="41"/>
      <c r="O61" s="41"/>
      <c r="P61" s="42"/>
      <c r="Q61" s="25"/>
      <c r="R61" s="26"/>
    </row>
    <row r="62" spans="2:18" ht="13.5">
      <c r="B62" s="13"/>
      <c r="C62" s="16"/>
      <c r="D62" s="43"/>
      <c r="E62" s="16"/>
      <c r="F62" s="16"/>
      <c r="G62" s="16"/>
      <c r="H62" s="44"/>
      <c r="I62" s="16"/>
      <c r="J62" s="43"/>
      <c r="K62" s="16"/>
      <c r="L62" s="16"/>
      <c r="M62" s="16"/>
      <c r="N62" s="16"/>
      <c r="O62" s="16"/>
      <c r="P62" s="44"/>
      <c r="Q62" s="16"/>
      <c r="R62" s="14"/>
    </row>
    <row r="63" spans="2:18" ht="13.5">
      <c r="B63" s="13"/>
      <c r="C63" s="16"/>
      <c r="D63" s="43"/>
      <c r="E63" s="16"/>
      <c r="F63" s="16"/>
      <c r="G63" s="16"/>
      <c r="H63" s="44"/>
      <c r="I63" s="16"/>
      <c r="J63" s="43"/>
      <c r="K63" s="16"/>
      <c r="L63" s="16"/>
      <c r="M63" s="16"/>
      <c r="N63" s="16"/>
      <c r="O63" s="16"/>
      <c r="P63" s="44"/>
      <c r="Q63" s="16"/>
      <c r="R63" s="14"/>
    </row>
    <row r="64" spans="2:18" ht="13.5">
      <c r="B64" s="13"/>
      <c r="C64" s="16"/>
      <c r="D64" s="43"/>
      <c r="E64" s="16"/>
      <c r="F64" s="16"/>
      <c r="G64" s="16"/>
      <c r="H64" s="44"/>
      <c r="I64" s="16"/>
      <c r="J64" s="43"/>
      <c r="K64" s="16"/>
      <c r="L64" s="16"/>
      <c r="M64" s="16"/>
      <c r="N64" s="16"/>
      <c r="O64" s="16"/>
      <c r="P64" s="44"/>
      <c r="Q64" s="16"/>
      <c r="R64" s="14"/>
    </row>
    <row r="65" spans="2:18" ht="13.5">
      <c r="B65" s="13"/>
      <c r="C65" s="16"/>
      <c r="D65" s="43"/>
      <c r="E65" s="16"/>
      <c r="F65" s="16"/>
      <c r="G65" s="16"/>
      <c r="H65" s="44"/>
      <c r="I65" s="16"/>
      <c r="J65" s="43"/>
      <c r="K65" s="16"/>
      <c r="L65" s="16"/>
      <c r="M65" s="16"/>
      <c r="N65" s="16"/>
      <c r="O65" s="16"/>
      <c r="P65" s="44"/>
      <c r="Q65" s="16"/>
      <c r="R65" s="14"/>
    </row>
    <row r="66" spans="2:18" ht="13.5">
      <c r="B66" s="13"/>
      <c r="C66" s="16"/>
      <c r="D66" s="43"/>
      <c r="E66" s="16"/>
      <c r="F66" s="16"/>
      <c r="G66" s="16"/>
      <c r="H66" s="44"/>
      <c r="I66" s="16"/>
      <c r="J66" s="43"/>
      <c r="K66" s="16"/>
      <c r="L66" s="16"/>
      <c r="M66" s="16"/>
      <c r="N66" s="16"/>
      <c r="O66" s="16"/>
      <c r="P66" s="44"/>
      <c r="Q66" s="16"/>
      <c r="R66" s="14"/>
    </row>
    <row r="67" spans="2:18" ht="13.5">
      <c r="B67" s="13"/>
      <c r="C67" s="16"/>
      <c r="D67" s="43"/>
      <c r="E67" s="16"/>
      <c r="F67" s="16"/>
      <c r="G67" s="16"/>
      <c r="H67" s="44"/>
      <c r="I67" s="16"/>
      <c r="J67" s="43"/>
      <c r="K67" s="16"/>
      <c r="L67" s="16"/>
      <c r="M67" s="16"/>
      <c r="N67" s="16"/>
      <c r="O67" s="16"/>
      <c r="P67" s="44"/>
      <c r="Q67" s="16"/>
      <c r="R67" s="14"/>
    </row>
    <row r="68" spans="2:18" ht="13.5">
      <c r="B68" s="13"/>
      <c r="C68" s="16"/>
      <c r="D68" s="43"/>
      <c r="E68" s="16"/>
      <c r="F68" s="16"/>
      <c r="G68" s="16"/>
      <c r="H68" s="44"/>
      <c r="I68" s="16"/>
      <c r="J68" s="43"/>
      <c r="K68" s="16"/>
      <c r="L68" s="16"/>
      <c r="M68" s="16"/>
      <c r="N68" s="16"/>
      <c r="O68" s="16"/>
      <c r="P68" s="44"/>
      <c r="Q68" s="16"/>
      <c r="R68" s="14"/>
    </row>
    <row r="69" spans="2:18" ht="13.5">
      <c r="B69" s="13"/>
      <c r="C69" s="16"/>
      <c r="D69" s="43"/>
      <c r="E69" s="16"/>
      <c r="F69" s="16"/>
      <c r="G69" s="16"/>
      <c r="H69" s="44"/>
      <c r="I69" s="16"/>
      <c r="J69" s="43"/>
      <c r="K69" s="16"/>
      <c r="L69" s="16"/>
      <c r="M69" s="16"/>
      <c r="N69" s="16"/>
      <c r="O69" s="16"/>
      <c r="P69" s="44"/>
      <c r="Q69" s="16"/>
      <c r="R69" s="14"/>
    </row>
    <row r="70" spans="2:18" s="23" customFormat="1" ht="15">
      <c r="B70" s="24"/>
      <c r="C70" s="25"/>
      <c r="D70" s="45" t="s">
        <v>51</v>
      </c>
      <c r="E70" s="46"/>
      <c r="F70" s="46"/>
      <c r="G70" s="47" t="s">
        <v>52</v>
      </c>
      <c r="H70" s="48"/>
      <c r="I70" s="25"/>
      <c r="J70" s="45" t="s">
        <v>51</v>
      </c>
      <c r="K70" s="46"/>
      <c r="L70" s="46"/>
      <c r="M70" s="46"/>
      <c r="N70" s="47" t="s">
        <v>52</v>
      </c>
      <c r="O70" s="46"/>
      <c r="P70" s="48"/>
      <c r="Q70" s="25"/>
      <c r="R70" s="26"/>
    </row>
    <row r="71" spans="2:18" s="23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75" customHeight="1">
      <c r="B76" s="24"/>
      <c r="C76" s="252" t="s">
        <v>123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6"/>
    </row>
    <row r="77" spans="2:18" s="23" customFormat="1" ht="6.75" customHeight="1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>
      <c r="B78" s="24"/>
      <c r="C78" s="20" t="s">
        <v>16</v>
      </c>
      <c r="D78" s="25"/>
      <c r="E78" s="25"/>
      <c r="F78" s="277" t="str">
        <f>F6</f>
        <v>Stavební úpravy a zateplení objektu strážnice Milíčov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5"/>
      <c r="R78" s="26"/>
    </row>
    <row r="79" spans="2:18" ht="30" customHeight="1">
      <c r="B79" s="13"/>
      <c r="C79" s="20" t="s">
        <v>117</v>
      </c>
      <c r="D79" s="16"/>
      <c r="E79" s="16"/>
      <c r="F79" s="277" t="s">
        <v>183</v>
      </c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16"/>
      <c r="R79" s="14"/>
    </row>
    <row r="80" spans="2:18" s="23" customFormat="1" ht="36.75" customHeight="1">
      <c r="B80" s="24"/>
      <c r="C80" s="61" t="s">
        <v>186</v>
      </c>
      <c r="D80" s="25"/>
      <c r="E80" s="25"/>
      <c r="F80" s="262" t="str">
        <f>F8</f>
        <v>002-5 - Vzduchotechnika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5"/>
      <c r="R80" s="26"/>
    </row>
    <row r="81" spans="2:18" s="23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18" s="23" customFormat="1" ht="18" customHeight="1">
      <c r="B82" s="24"/>
      <c r="C82" s="20" t="s">
        <v>20</v>
      </c>
      <c r="D82" s="25"/>
      <c r="E82" s="25"/>
      <c r="F82" s="18" t="str">
        <f>F10</f>
        <v>Praha 4</v>
      </c>
      <c r="G82" s="25"/>
      <c r="H82" s="25"/>
      <c r="I82" s="25"/>
      <c r="J82" s="25"/>
      <c r="K82" s="20" t="s">
        <v>22</v>
      </c>
      <c r="L82" s="25"/>
      <c r="M82" s="278" t="str">
        <f>IF(O10="","",O10)</f>
        <v>22.07.2016</v>
      </c>
      <c r="N82" s="278"/>
      <c r="O82" s="278"/>
      <c r="P82" s="278"/>
      <c r="Q82" s="25"/>
      <c r="R82" s="26"/>
    </row>
    <row r="83" spans="2:18" s="23" customFormat="1" ht="6.75" customHeight="1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18" s="23" customFormat="1" ht="15">
      <c r="B84" s="24"/>
      <c r="C84" s="20" t="s">
        <v>24</v>
      </c>
      <c r="D84" s="25"/>
      <c r="E84" s="25"/>
      <c r="F84" s="18" t="str">
        <f>E13</f>
        <v>Lesy hl. m. Prahy, Práčská 1885, Praha 10</v>
      </c>
      <c r="G84" s="25"/>
      <c r="H84" s="25"/>
      <c r="I84" s="25"/>
      <c r="J84" s="25"/>
      <c r="K84" s="20" t="s">
        <v>30</v>
      </c>
      <c r="L84" s="25"/>
      <c r="M84" s="253" t="str">
        <f>E19</f>
        <v>Ing. Oldřich Bělina</v>
      </c>
      <c r="N84" s="253"/>
      <c r="O84" s="253"/>
      <c r="P84" s="253"/>
      <c r="Q84" s="253"/>
      <c r="R84" s="26"/>
    </row>
    <row r="85" spans="2:18" s="23" customFormat="1" ht="14.25" customHeight="1">
      <c r="B85" s="24"/>
      <c r="C85" s="20" t="s">
        <v>28</v>
      </c>
      <c r="D85" s="25"/>
      <c r="E85" s="25"/>
      <c r="F85" s="18" t="str">
        <f>IF(E16="","",E16)</f>
        <v> </v>
      </c>
      <c r="G85" s="25"/>
      <c r="H85" s="25"/>
      <c r="I85" s="25"/>
      <c r="J85" s="25"/>
      <c r="K85" s="20" t="s">
        <v>33</v>
      </c>
      <c r="L85" s="25"/>
      <c r="M85" s="253" t="str">
        <f>E22</f>
        <v>ing. Lenka Kasperová</v>
      </c>
      <c r="N85" s="253"/>
      <c r="O85" s="253"/>
      <c r="P85" s="253"/>
      <c r="Q85" s="253"/>
      <c r="R85" s="26"/>
    </row>
    <row r="86" spans="2:18" s="23" customFormat="1" ht="9.7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18" s="23" customFormat="1" ht="29.25" customHeight="1">
      <c r="B87" s="24"/>
      <c r="C87" s="282" t="s">
        <v>124</v>
      </c>
      <c r="D87" s="282"/>
      <c r="E87" s="282"/>
      <c r="F87" s="282"/>
      <c r="G87" s="282"/>
      <c r="H87" s="106"/>
      <c r="I87" s="106"/>
      <c r="J87" s="106"/>
      <c r="K87" s="106"/>
      <c r="L87" s="106"/>
      <c r="M87" s="106"/>
      <c r="N87" s="282" t="s">
        <v>125</v>
      </c>
      <c r="O87" s="282"/>
      <c r="P87" s="282"/>
      <c r="Q87" s="282"/>
      <c r="R87" s="26"/>
    </row>
    <row r="88" spans="2:18" s="23" customFormat="1" ht="9.75" customHeight="1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47" s="23" customFormat="1" ht="29.25" customHeight="1">
      <c r="B89" s="24"/>
      <c r="C89" s="114" t="s">
        <v>126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9">
        <f>N113</f>
        <v>0</v>
      </c>
      <c r="O89" s="269"/>
      <c r="P89" s="269"/>
      <c r="Q89" s="269"/>
      <c r="R89" s="26"/>
      <c r="AU89" s="9" t="s">
        <v>127</v>
      </c>
    </row>
    <row r="90" spans="2:18" s="115" customFormat="1" ht="24.75" customHeight="1">
      <c r="B90" s="116"/>
      <c r="C90" s="117"/>
      <c r="D90" s="118" t="s">
        <v>2596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83">
        <f>N114</f>
        <v>0</v>
      </c>
      <c r="O90" s="283"/>
      <c r="P90" s="283"/>
      <c r="Q90" s="283"/>
      <c r="R90" s="119"/>
    </row>
    <row r="91" spans="2:18" s="120" customFormat="1" ht="19.5" customHeight="1">
      <c r="B91" s="121"/>
      <c r="C91" s="92"/>
      <c r="D91" s="122" t="s">
        <v>2597</v>
      </c>
      <c r="E91" s="92"/>
      <c r="F91" s="92"/>
      <c r="G91" s="92"/>
      <c r="H91" s="92"/>
      <c r="I91" s="92"/>
      <c r="J91" s="92"/>
      <c r="K91" s="92"/>
      <c r="L91" s="92"/>
      <c r="M91" s="92"/>
      <c r="N91" s="274">
        <f>N115</f>
        <v>0</v>
      </c>
      <c r="O91" s="274"/>
      <c r="P91" s="274"/>
      <c r="Q91" s="274"/>
      <c r="R91" s="123"/>
    </row>
    <row r="92" spans="2:18" s="23" customFormat="1" ht="21.75" customHeight="1"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</row>
    <row r="93" spans="2:21" s="23" customFormat="1" ht="29.25" customHeight="1">
      <c r="B93" s="24"/>
      <c r="C93" s="114" t="s">
        <v>132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84">
        <v>0</v>
      </c>
      <c r="O93" s="284"/>
      <c r="P93" s="284"/>
      <c r="Q93" s="284"/>
      <c r="R93" s="26"/>
      <c r="T93" s="124"/>
      <c r="U93" s="125" t="s">
        <v>39</v>
      </c>
    </row>
    <row r="94" spans="2:18" s="23" customFormat="1" ht="18" customHeight="1"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</row>
    <row r="95" spans="2:18" s="23" customFormat="1" ht="29.25" customHeight="1">
      <c r="B95" s="24"/>
      <c r="C95" s="105" t="s">
        <v>110</v>
      </c>
      <c r="D95" s="106"/>
      <c r="E95" s="106"/>
      <c r="F95" s="106"/>
      <c r="G95" s="106"/>
      <c r="H95" s="106"/>
      <c r="I95" s="106"/>
      <c r="J95" s="106"/>
      <c r="K95" s="106"/>
      <c r="L95" s="275">
        <f>ROUND(SUM(N89+N93),2)</f>
        <v>0</v>
      </c>
      <c r="M95" s="275"/>
      <c r="N95" s="275"/>
      <c r="O95" s="275"/>
      <c r="P95" s="275"/>
      <c r="Q95" s="275"/>
      <c r="R95" s="26"/>
    </row>
    <row r="96" spans="2:18" s="23" customFormat="1" ht="6.75" customHeight="1"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1"/>
    </row>
    <row r="100" spans="2:18" s="23" customFormat="1" ht="6.75" customHeight="1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1" spans="2:18" s="23" customFormat="1" ht="36.75" customHeight="1">
      <c r="B101" s="24"/>
      <c r="C101" s="252" t="s">
        <v>133</v>
      </c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6"/>
    </row>
    <row r="102" spans="2:18" s="23" customFormat="1" ht="6.75" customHeight="1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18" s="23" customFormat="1" ht="30" customHeight="1">
      <c r="B103" s="24"/>
      <c r="C103" s="20" t="s">
        <v>16</v>
      </c>
      <c r="D103" s="25"/>
      <c r="E103" s="25"/>
      <c r="F103" s="277" t="str">
        <f>F6</f>
        <v>Stavební úpravy a zateplení objektu strážnice Milíčov</v>
      </c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5"/>
      <c r="R103" s="26"/>
    </row>
    <row r="104" spans="2:18" ht="30" customHeight="1">
      <c r="B104" s="13"/>
      <c r="C104" s="20" t="s">
        <v>117</v>
      </c>
      <c r="D104" s="16"/>
      <c r="E104" s="16"/>
      <c r="F104" s="277" t="s">
        <v>183</v>
      </c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16"/>
      <c r="R104" s="14"/>
    </row>
    <row r="105" spans="2:18" s="23" customFormat="1" ht="36.75" customHeight="1">
      <c r="B105" s="24"/>
      <c r="C105" s="61" t="s">
        <v>186</v>
      </c>
      <c r="D105" s="25"/>
      <c r="E105" s="25"/>
      <c r="F105" s="262" t="str">
        <f>F8</f>
        <v>002-5 - Vzduchotechnika</v>
      </c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5"/>
      <c r="R105" s="26"/>
    </row>
    <row r="106" spans="2:18" s="23" customFormat="1" ht="6.75" customHeight="1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</row>
    <row r="107" spans="2:18" s="23" customFormat="1" ht="18" customHeight="1">
      <c r="B107" s="24"/>
      <c r="C107" s="20" t="s">
        <v>20</v>
      </c>
      <c r="D107" s="25"/>
      <c r="E107" s="25"/>
      <c r="F107" s="18" t="str">
        <f>F10</f>
        <v>Praha 4</v>
      </c>
      <c r="G107" s="25"/>
      <c r="H107" s="25"/>
      <c r="I107" s="25"/>
      <c r="J107" s="25"/>
      <c r="K107" s="20" t="s">
        <v>22</v>
      </c>
      <c r="L107" s="25"/>
      <c r="M107" s="278" t="str">
        <f>IF(O10="","",O10)</f>
        <v>22.07.2016</v>
      </c>
      <c r="N107" s="278"/>
      <c r="O107" s="278"/>
      <c r="P107" s="278"/>
      <c r="Q107" s="25"/>
      <c r="R107" s="26"/>
    </row>
    <row r="108" spans="2:18" s="23" customFormat="1" ht="6.75" customHeight="1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2:18" s="23" customFormat="1" ht="15">
      <c r="B109" s="24"/>
      <c r="C109" s="20" t="s">
        <v>24</v>
      </c>
      <c r="D109" s="25"/>
      <c r="E109" s="25"/>
      <c r="F109" s="18" t="str">
        <f>E13</f>
        <v>Lesy hl. m. Prahy, Práčská 1885, Praha 10</v>
      </c>
      <c r="G109" s="25"/>
      <c r="H109" s="25"/>
      <c r="I109" s="25"/>
      <c r="J109" s="25"/>
      <c r="K109" s="20" t="s">
        <v>30</v>
      </c>
      <c r="L109" s="25"/>
      <c r="M109" s="253" t="str">
        <f>E19</f>
        <v>Ing. Oldřich Bělina</v>
      </c>
      <c r="N109" s="253"/>
      <c r="O109" s="253"/>
      <c r="P109" s="253"/>
      <c r="Q109" s="253"/>
      <c r="R109" s="26"/>
    </row>
    <row r="110" spans="2:18" s="23" customFormat="1" ht="14.25" customHeight="1">
      <c r="B110" s="24"/>
      <c r="C110" s="20" t="s">
        <v>28</v>
      </c>
      <c r="D110" s="25"/>
      <c r="E110" s="25"/>
      <c r="F110" s="18" t="str">
        <f>IF(E16="","",E16)</f>
        <v> </v>
      </c>
      <c r="G110" s="25"/>
      <c r="H110" s="25"/>
      <c r="I110" s="25"/>
      <c r="J110" s="25"/>
      <c r="K110" s="20" t="s">
        <v>33</v>
      </c>
      <c r="L110" s="25"/>
      <c r="M110" s="253" t="str">
        <f>E22</f>
        <v>ing. Lenka Kasperová</v>
      </c>
      <c r="N110" s="253"/>
      <c r="O110" s="253"/>
      <c r="P110" s="253"/>
      <c r="Q110" s="253"/>
      <c r="R110" s="26"/>
    </row>
    <row r="111" spans="2:18" s="23" customFormat="1" ht="9.75" customHeight="1"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</row>
    <row r="112" spans="2:27" s="126" customFormat="1" ht="29.25" customHeight="1">
      <c r="B112" s="127"/>
      <c r="C112" s="128" t="s">
        <v>134</v>
      </c>
      <c r="D112" s="129" t="s">
        <v>135</v>
      </c>
      <c r="E112" s="129" t="s">
        <v>57</v>
      </c>
      <c r="F112" s="285" t="s">
        <v>136</v>
      </c>
      <c r="G112" s="285"/>
      <c r="H112" s="285"/>
      <c r="I112" s="285"/>
      <c r="J112" s="129" t="s">
        <v>137</v>
      </c>
      <c r="K112" s="129" t="s">
        <v>138</v>
      </c>
      <c r="L112" s="286" t="s">
        <v>139</v>
      </c>
      <c r="M112" s="286"/>
      <c r="N112" s="287" t="s">
        <v>125</v>
      </c>
      <c r="O112" s="287"/>
      <c r="P112" s="287"/>
      <c r="Q112" s="287"/>
      <c r="R112" s="130"/>
      <c r="T112" s="68" t="s">
        <v>140</v>
      </c>
      <c r="U112" s="69" t="s">
        <v>39</v>
      </c>
      <c r="V112" s="69" t="s">
        <v>141</v>
      </c>
      <c r="W112" s="69" t="s">
        <v>142</v>
      </c>
      <c r="X112" s="69" t="s">
        <v>143</v>
      </c>
      <c r="Y112" s="69" t="s">
        <v>144</v>
      </c>
      <c r="Z112" s="69" t="s">
        <v>145</v>
      </c>
      <c r="AA112" s="70" t="s">
        <v>146</v>
      </c>
    </row>
    <row r="113" spans="2:63" s="23" customFormat="1" ht="29.25" customHeight="1">
      <c r="B113" s="24"/>
      <c r="C113" s="72" t="s">
        <v>121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88">
        <f>BK113</f>
        <v>0</v>
      </c>
      <c r="O113" s="288"/>
      <c r="P113" s="288"/>
      <c r="Q113" s="288"/>
      <c r="R113" s="26"/>
      <c r="T113" s="71"/>
      <c r="U113" s="41"/>
      <c r="V113" s="41"/>
      <c r="W113" s="131">
        <f>W114</f>
        <v>0</v>
      </c>
      <c r="X113" s="41"/>
      <c r="Y113" s="131">
        <f>Y114</f>
        <v>0</v>
      </c>
      <c r="Z113" s="41"/>
      <c r="AA113" s="132">
        <f>AA114</f>
        <v>0</v>
      </c>
      <c r="AT113" s="9" t="s">
        <v>74</v>
      </c>
      <c r="AU113" s="9" t="s">
        <v>127</v>
      </c>
      <c r="BK113" s="133">
        <f>BK114</f>
        <v>0</v>
      </c>
    </row>
    <row r="114" spans="2:63" s="134" customFormat="1" ht="36.75" customHeight="1">
      <c r="B114" s="135"/>
      <c r="C114" s="136"/>
      <c r="D114" s="137" t="s">
        <v>2596</v>
      </c>
      <c r="E114" s="137"/>
      <c r="F114" s="137"/>
      <c r="G114" s="137"/>
      <c r="H114" s="137"/>
      <c r="I114" s="137"/>
      <c r="J114" s="137"/>
      <c r="K114" s="137"/>
      <c r="L114" s="137"/>
      <c r="M114" s="137"/>
      <c r="N114" s="289">
        <f>BK114</f>
        <v>0</v>
      </c>
      <c r="O114" s="289"/>
      <c r="P114" s="289"/>
      <c r="Q114" s="289"/>
      <c r="R114" s="138"/>
      <c r="T114" s="139"/>
      <c r="U114" s="136"/>
      <c r="V114" s="136"/>
      <c r="W114" s="140">
        <f>W115</f>
        <v>0</v>
      </c>
      <c r="X114" s="136"/>
      <c r="Y114" s="140">
        <f>Y115</f>
        <v>0</v>
      </c>
      <c r="Z114" s="136"/>
      <c r="AA114" s="141">
        <f>AA115</f>
        <v>0</v>
      </c>
      <c r="AR114" s="142" t="s">
        <v>156</v>
      </c>
      <c r="AT114" s="143" t="s">
        <v>74</v>
      </c>
      <c r="AU114" s="143" t="s">
        <v>75</v>
      </c>
      <c r="AY114" s="142" t="s">
        <v>148</v>
      </c>
      <c r="BK114" s="144">
        <f>BK115</f>
        <v>0</v>
      </c>
    </row>
    <row r="115" spans="2:63" s="134" customFormat="1" ht="19.5" customHeight="1">
      <c r="B115" s="135"/>
      <c r="C115" s="136"/>
      <c r="D115" s="145" t="s">
        <v>2597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290">
        <f>BK115</f>
        <v>0</v>
      </c>
      <c r="O115" s="290"/>
      <c r="P115" s="290"/>
      <c r="Q115" s="290"/>
      <c r="R115" s="138"/>
      <c r="T115" s="139"/>
      <c r="U115" s="136"/>
      <c r="V115" s="136"/>
      <c r="W115" s="140">
        <f>W116</f>
        <v>0</v>
      </c>
      <c r="X115" s="136"/>
      <c r="Y115" s="140">
        <f>Y116</f>
        <v>0</v>
      </c>
      <c r="Z115" s="136"/>
      <c r="AA115" s="141">
        <f>AA116</f>
        <v>0</v>
      </c>
      <c r="AR115" s="142" t="s">
        <v>156</v>
      </c>
      <c r="AT115" s="143" t="s">
        <v>74</v>
      </c>
      <c r="AU115" s="143" t="s">
        <v>83</v>
      </c>
      <c r="AY115" s="142" t="s">
        <v>148</v>
      </c>
      <c r="BK115" s="144">
        <f>BK116</f>
        <v>0</v>
      </c>
    </row>
    <row r="116" spans="2:65" s="23" customFormat="1" ht="22.5" customHeight="1">
      <c r="B116" s="146"/>
      <c r="C116" s="147" t="s">
        <v>83</v>
      </c>
      <c r="D116" s="147" t="s">
        <v>149</v>
      </c>
      <c r="E116" s="148" t="s">
        <v>81</v>
      </c>
      <c r="F116" s="291" t="s">
        <v>102</v>
      </c>
      <c r="G116" s="291"/>
      <c r="H116" s="291"/>
      <c r="I116" s="291"/>
      <c r="J116" s="149" t="s">
        <v>946</v>
      </c>
      <c r="K116" s="150">
        <v>1</v>
      </c>
      <c r="L116" s="292">
        <f>VZT!G16</f>
        <v>0</v>
      </c>
      <c r="M116" s="292"/>
      <c r="N116" s="292">
        <f>ROUND(L116*K116,2)</f>
        <v>0</v>
      </c>
      <c r="O116" s="292"/>
      <c r="P116" s="292"/>
      <c r="Q116" s="292"/>
      <c r="R116" s="151"/>
      <c r="T116" s="152"/>
      <c r="U116" s="199" t="s">
        <v>40</v>
      </c>
      <c r="V116" s="200">
        <v>0</v>
      </c>
      <c r="W116" s="200">
        <f>V116*K116</f>
        <v>0</v>
      </c>
      <c r="X116" s="200">
        <v>0</v>
      </c>
      <c r="Y116" s="200">
        <f>X116*K116</f>
        <v>0</v>
      </c>
      <c r="Z116" s="200">
        <v>0</v>
      </c>
      <c r="AA116" s="201">
        <f>Z116*K116</f>
        <v>0</v>
      </c>
      <c r="AR116" s="9" t="s">
        <v>747</v>
      </c>
      <c r="AT116" s="9" t="s">
        <v>149</v>
      </c>
      <c r="AU116" s="9" t="s">
        <v>90</v>
      </c>
      <c r="AY116" s="9" t="s">
        <v>148</v>
      </c>
      <c r="BE116" s="155">
        <f>IF(U116="základní",N116,0)</f>
        <v>0</v>
      </c>
      <c r="BF116" s="155">
        <f>IF(U116="snížená",N116,0)</f>
        <v>0</v>
      </c>
      <c r="BG116" s="155">
        <f>IF(U116="zákl. přenesená",N116,0)</f>
        <v>0</v>
      </c>
      <c r="BH116" s="155">
        <f>IF(U116="sníž. přenesená",N116,0)</f>
        <v>0</v>
      </c>
      <c r="BI116" s="155">
        <f>IF(U116="nulová",N116,0)</f>
        <v>0</v>
      </c>
      <c r="BJ116" s="9" t="s">
        <v>83</v>
      </c>
      <c r="BK116" s="155">
        <f>ROUND(L116*K116,2)</f>
        <v>0</v>
      </c>
      <c r="BL116" s="9" t="s">
        <v>747</v>
      </c>
      <c r="BM116" s="9" t="s">
        <v>2598</v>
      </c>
    </row>
    <row r="117" spans="2:18" s="23" customFormat="1" ht="6.7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</sheetData>
  <sheetProtection selectLockedCells="1" selectUnlockedCells="1"/>
  <mergeCells count="61">
    <mergeCell ref="N113:Q113"/>
    <mergeCell ref="N114:Q114"/>
    <mergeCell ref="N115:Q115"/>
    <mergeCell ref="F116:I116"/>
    <mergeCell ref="L116:M116"/>
    <mergeCell ref="N116:Q116"/>
    <mergeCell ref="F105:P105"/>
    <mergeCell ref="M107:P107"/>
    <mergeCell ref="M109:Q109"/>
    <mergeCell ref="M110:Q110"/>
    <mergeCell ref="F112:I112"/>
    <mergeCell ref="L112:M112"/>
    <mergeCell ref="N112:Q112"/>
    <mergeCell ref="N91:Q91"/>
    <mergeCell ref="N93:Q93"/>
    <mergeCell ref="L95:Q95"/>
    <mergeCell ref="C101:Q101"/>
    <mergeCell ref="F103:P103"/>
    <mergeCell ref="F104:P104"/>
    <mergeCell ref="M84:Q84"/>
    <mergeCell ref="M85:Q85"/>
    <mergeCell ref="C87:G87"/>
    <mergeCell ref="N87:Q87"/>
    <mergeCell ref="N89:Q89"/>
    <mergeCell ref="N90:Q90"/>
    <mergeCell ref="L39:P39"/>
    <mergeCell ref="C76:Q76"/>
    <mergeCell ref="F78:P78"/>
    <mergeCell ref="F79:P79"/>
    <mergeCell ref="F80:P80"/>
    <mergeCell ref="M82:P82"/>
    <mergeCell ref="H35:J35"/>
    <mergeCell ref="M35:P35"/>
    <mergeCell ref="H36:J36"/>
    <mergeCell ref="M36:P36"/>
    <mergeCell ref="H37:J37"/>
    <mergeCell ref="M37:P37"/>
    <mergeCell ref="M29:P29"/>
    <mergeCell ref="M31:P31"/>
    <mergeCell ref="H33:J33"/>
    <mergeCell ref="M33:P33"/>
    <mergeCell ref="H34:J34"/>
    <mergeCell ref="M34:P34"/>
    <mergeCell ref="O18:P18"/>
    <mergeCell ref="O19:P19"/>
    <mergeCell ref="O21:P21"/>
    <mergeCell ref="O22:P22"/>
    <mergeCell ref="E25:L25"/>
    <mergeCell ref="M28:P28"/>
    <mergeCell ref="F8:P8"/>
    <mergeCell ref="O10:P10"/>
    <mergeCell ref="O12:P12"/>
    <mergeCell ref="O13:P13"/>
    <mergeCell ref="O15:P15"/>
    <mergeCell ref="O16:P16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7" display="2) Rekapitulace rozpočtu"/>
    <hyperlink ref="L1" location="C112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8.421875" style="0" customWidth="1"/>
    <col min="2" max="2" width="71.140625" style="205" customWidth="1"/>
    <col min="3" max="4" width="6.8515625" style="0" customWidth="1"/>
    <col min="5" max="5" width="11.8515625" style="205" customWidth="1"/>
    <col min="6" max="6" width="12.140625" style="205" customWidth="1"/>
    <col min="7" max="7" width="15.7109375" style="205" customWidth="1"/>
    <col min="8" max="16384" width="6.8515625" style="0" customWidth="1"/>
  </cols>
  <sheetData>
    <row r="1" spans="1:7" ht="24">
      <c r="A1" s="206" t="s">
        <v>2599</v>
      </c>
      <c r="B1" s="207" t="s">
        <v>2600</v>
      </c>
      <c r="C1" s="208" t="s">
        <v>2601</v>
      </c>
      <c r="D1" s="209" t="s">
        <v>2602</v>
      </c>
      <c r="E1" s="210" t="s">
        <v>2603</v>
      </c>
      <c r="F1" s="210"/>
      <c r="G1" s="211" t="s">
        <v>2604</v>
      </c>
    </row>
    <row r="2" spans="1:7" ht="12.75" customHeight="1">
      <c r="A2" s="307"/>
      <c r="B2" s="307"/>
      <c r="C2" s="307"/>
      <c r="D2" s="307"/>
      <c r="E2" s="307"/>
      <c r="F2" s="307"/>
      <c r="G2" s="307"/>
    </row>
    <row r="3" spans="1:7" ht="24.75" customHeight="1">
      <c r="A3" s="212" t="s">
        <v>83</v>
      </c>
      <c r="B3" s="213" t="s">
        <v>2605</v>
      </c>
      <c r="C3" s="214" t="s">
        <v>928</v>
      </c>
      <c r="D3" s="215" t="s">
        <v>147</v>
      </c>
      <c r="E3" s="216"/>
      <c r="F3" s="217"/>
      <c r="G3" s="218">
        <f>(E3+F3)*D3</f>
        <v>0</v>
      </c>
    </row>
    <row r="4" spans="1:7" ht="30" customHeight="1">
      <c r="A4" s="219"/>
      <c r="B4" s="220" t="s">
        <v>2606</v>
      </c>
      <c r="C4" s="221"/>
      <c r="D4" s="222"/>
      <c r="E4" s="223"/>
      <c r="F4" s="224"/>
      <c r="G4" s="225"/>
    </row>
    <row r="5" spans="1:7" ht="24.75" customHeight="1">
      <c r="A5" s="212" t="s">
        <v>90</v>
      </c>
      <c r="B5" s="213" t="s">
        <v>2605</v>
      </c>
      <c r="C5" s="214" t="s">
        <v>928</v>
      </c>
      <c r="D5" s="215" t="s">
        <v>156</v>
      </c>
      <c r="E5" s="216"/>
      <c r="F5" s="217"/>
      <c r="G5" s="218">
        <f>(E5+F5)*D5</f>
        <v>0</v>
      </c>
    </row>
    <row r="6" spans="1:7" ht="31.5" customHeight="1">
      <c r="A6" s="219"/>
      <c r="B6" s="220" t="s">
        <v>2607</v>
      </c>
      <c r="C6" s="221"/>
      <c r="D6" s="222"/>
      <c r="E6" s="223"/>
      <c r="F6" s="224"/>
      <c r="G6" s="225"/>
    </row>
    <row r="7" spans="1:7" ht="24.75" customHeight="1">
      <c r="A7" s="212" t="s">
        <v>156</v>
      </c>
      <c r="B7" s="213" t="s">
        <v>2605</v>
      </c>
      <c r="C7" s="214" t="s">
        <v>928</v>
      </c>
      <c r="D7" s="215" t="s">
        <v>271</v>
      </c>
      <c r="E7" s="216"/>
      <c r="F7" s="217"/>
      <c r="G7" s="218">
        <f>(E7+F7)*D7</f>
        <v>0</v>
      </c>
    </row>
    <row r="8" spans="1:7" ht="24.75" customHeight="1">
      <c r="A8" s="219"/>
      <c r="B8" s="220" t="s">
        <v>2608</v>
      </c>
      <c r="C8" s="221"/>
      <c r="D8" s="222"/>
      <c r="E8" s="223"/>
      <c r="F8" s="223"/>
      <c r="G8" s="225"/>
    </row>
    <row r="9" spans="1:7" ht="24.75" customHeight="1">
      <c r="A9" s="212" t="s">
        <v>147</v>
      </c>
      <c r="B9" s="213" t="s">
        <v>2605</v>
      </c>
      <c r="C9" s="214" t="s">
        <v>928</v>
      </c>
      <c r="D9" s="215" t="s">
        <v>147</v>
      </c>
      <c r="E9" s="216"/>
      <c r="F9" s="217"/>
      <c r="G9" s="218">
        <f>(E9+F9)*D9</f>
        <v>0</v>
      </c>
    </row>
    <row r="10" spans="1:7" ht="24.75" customHeight="1">
      <c r="A10" s="219"/>
      <c r="B10" s="220" t="s">
        <v>2609</v>
      </c>
      <c r="C10" s="221"/>
      <c r="D10" s="222"/>
      <c r="E10" s="223"/>
      <c r="F10" s="223"/>
      <c r="G10" s="225"/>
    </row>
    <row r="11" spans="1:7" ht="24.75" customHeight="1">
      <c r="A11" s="212" t="s">
        <v>162</v>
      </c>
      <c r="B11" s="226" t="s">
        <v>2610</v>
      </c>
      <c r="C11" s="214" t="s">
        <v>2611</v>
      </c>
      <c r="D11" s="215" t="s">
        <v>361</v>
      </c>
      <c r="E11" s="227"/>
      <c r="F11" s="228"/>
      <c r="G11" s="229">
        <f>(E11+F11)*D11</f>
        <v>0</v>
      </c>
    </row>
    <row r="12" spans="1:7" ht="24.75" customHeight="1">
      <c r="A12" s="212" t="s">
        <v>271</v>
      </c>
      <c r="B12" s="226" t="s">
        <v>2612</v>
      </c>
      <c r="C12" s="230" t="s">
        <v>2611</v>
      </c>
      <c r="D12" s="231" t="s">
        <v>304</v>
      </c>
      <c r="E12" s="227"/>
      <c r="F12" s="228"/>
      <c r="G12" s="229">
        <f>(E12+F12)*D12</f>
        <v>0</v>
      </c>
    </row>
    <row r="13" spans="1:7" ht="24.75" customHeight="1">
      <c r="A13" s="212" t="s">
        <v>282</v>
      </c>
      <c r="B13" s="213" t="s">
        <v>2605</v>
      </c>
      <c r="C13" s="214" t="s">
        <v>946</v>
      </c>
      <c r="D13" s="215" t="s">
        <v>83</v>
      </c>
      <c r="E13" s="216"/>
      <c r="F13" s="217"/>
      <c r="G13" s="218">
        <f>F13*D13</f>
        <v>0</v>
      </c>
    </row>
    <row r="14" spans="1:7" ht="24.75" customHeight="1">
      <c r="A14" s="219"/>
      <c r="B14" s="220" t="s">
        <v>2613</v>
      </c>
      <c r="C14" s="221"/>
      <c r="D14" s="222"/>
      <c r="E14" s="223"/>
      <c r="F14" s="224"/>
      <c r="G14" s="225"/>
    </row>
    <row r="15" spans="1:7" ht="24.75" customHeight="1">
      <c r="A15" s="232" t="s">
        <v>286</v>
      </c>
      <c r="B15" s="226" t="s">
        <v>2614</v>
      </c>
      <c r="C15" s="230" t="s">
        <v>2570</v>
      </c>
      <c r="D15" s="231" t="s">
        <v>286</v>
      </c>
      <c r="E15" s="233"/>
      <c r="F15" s="234"/>
      <c r="G15" s="218">
        <f>F15*D15</f>
        <v>0</v>
      </c>
    </row>
    <row r="16" spans="1:7" ht="24.75" customHeight="1">
      <c r="A16" s="235"/>
      <c r="B16" s="236" t="s">
        <v>2615</v>
      </c>
      <c r="C16" s="237"/>
      <c r="D16" s="238"/>
      <c r="E16" s="239"/>
      <c r="F16" s="239"/>
      <c r="G16" s="240">
        <f>SUM(G3:G15)</f>
        <v>0</v>
      </c>
    </row>
    <row r="17" spans="1:7" ht="12.75">
      <c r="A17" s="241"/>
      <c r="B17" s="242"/>
      <c r="C17" s="243"/>
      <c r="D17" s="244"/>
      <c r="E17" s="245"/>
      <c r="F17" s="245"/>
      <c r="G17" s="246"/>
    </row>
  </sheetData>
  <sheetProtection selectLockedCells="1" selectUnlockedCells="1"/>
  <mergeCells count="1"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Holzbachova</cp:lastModifiedBy>
  <dcterms:modified xsi:type="dcterms:W3CDTF">2016-09-22T14:45:37Z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