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Rekapitulace stavby" sheetId="1" r:id="rId1"/>
    <sheet name="SO 01 - Protlaky" sheetId="2" r:id="rId2"/>
    <sheet name="Pokyny pro vyplnění" sheetId="3" r:id="rId3"/>
  </sheets>
  <definedNames>
    <definedName name="_xlnm._FilterDatabase" localSheetId="1" hidden="1">'SO 01 - Protlaky'!$C$84:$K$84</definedName>
    <definedName name="_xlnm.Print_Titles" localSheetId="0">'Rekapitulace stavby'!$49:$49</definedName>
    <definedName name="_xlnm.Print_Titles" localSheetId="1">'SO 01 - Protlaky'!$84:$84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1">'SO 01 - Protlaky'!$C$4:$J$36,'SO 01 - Protlaky'!$C$42:$J$66,'SO 01 - Protlaky'!$C$72:$K$260</definedName>
  </definedNames>
  <calcPr fullCalcOnLoad="1"/>
</workbook>
</file>

<file path=xl/sharedStrings.xml><?xml version="1.0" encoding="utf-8"?>
<sst xmlns="http://schemas.openxmlformats.org/spreadsheetml/2006/main" count="2131" uniqueCount="589">
  <si>
    <t>Přesun hmot pro trubní vedení z trub z plastických hmot otevřený výkop</t>
  </si>
  <si>
    <t>1503439200</t>
  </si>
  <si>
    <t>Přesun hmot pro trubní vedení hloubené z trub z plastických hmot nebo sklolaminátových pro vodovody nebo kanalizace v otevřeném výkopu dopravní vzdálenost do 15 m</t>
  </si>
  <si>
    <t>PSV</t>
  </si>
  <si>
    <t>Práce a dodávky PSV</t>
  </si>
  <si>
    <t>767</t>
  </si>
  <si>
    <t>Konstrukce zámečnické</t>
  </si>
  <si>
    <t>41</t>
  </si>
  <si>
    <t>767161111</t>
  </si>
  <si>
    <t>Montáž zábradlí rovného z trubek do zdi hmotnosti do 20 kg</t>
  </si>
  <si>
    <t>83623725</t>
  </si>
  <si>
    <t>Montáž zábradlí rovného z trubek nebo tenkostěnných profilů do zdiva, hmotnosti 1 m zábradlí do 20 kg</t>
  </si>
  <si>
    <t>42</t>
  </si>
  <si>
    <t>7665221R</t>
  </si>
  <si>
    <t>kované zábradlí v. 1,0 m</t>
  </si>
  <si>
    <t>32</t>
  </si>
  <si>
    <t>1706442368</t>
  </si>
  <si>
    <t>37</t>
  </si>
  <si>
    <t>767662210</t>
  </si>
  <si>
    <t>Montáž mříží otvíravých</t>
  </si>
  <si>
    <t>-1474327076</t>
  </si>
  <si>
    <t>38</t>
  </si>
  <si>
    <t>7671551R</t>
  </si>
  <si>
    <t>mříž 1,2x0,5 m, pozink</t>
  </si>
  <si>
    <t>-1275134737</t>
  </si>
  <si>
    <t>43</t>
  </si>
  <si>
    <t>998767201</t>
  </si>
  <si>
    <t>Přesun hmot procentní pro zámečnické konstrukce v objektech v do 6 m</t>
  </si>
  <si>
    <t>%</t>
  </si>
  <si>
    <t>884189663</t>
  </si>
  <si>
    <t>Přesun hmot pro zámečnické konstrukce stanovený procentní sazbou z ceny vodorovná dopravní vzdálenost do 50 m v objektech výšky do 6 m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</si>
  <si>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</si>
  <si>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</si>
  <si>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</si>
  <si>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</si>
  <si>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</si>
  <si>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</si>
  <si>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</si>
  <si>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</si>
  <si>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</si>
  <si>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</si>
  <si>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</si>
  <si>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</si>
  <si>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</si>
  <si>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</si>
  <si>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</si>
  <si>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</si>
  <si>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</si>
  <si>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</si>
  <si>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</si>
  <si>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</si>
  <si>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</si>
  <si>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</si>
  <si>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</si>
  <si>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</si>
  <si>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</si>
  <si>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</si>
  <si>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</si>
  <si>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</si>
  <si>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</si>
  <si>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</si>
  <si>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</si>
  <si>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</si>
  <si>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</si>
  <si>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</si>
  <si>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</si>
  <si>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</si>
  <si>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</si>
  <si>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</si>
  <si>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</si>
  <si>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</si>
  <si>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</si>
  <si>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</si>
  <si>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</si>
  <si>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</si>
  <si>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</si>
  <si>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</si>
  <si>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</si>
  <si>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</si>
  <si>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</si>
  <si>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</si>
  <si>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</si>
  <si>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</si>
  <si>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</si>
  <si>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</si>
  <si>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</si>
  <si>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</si>
  <si>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</si>
  <si>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</si>
  <si>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</si>
  <si>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</si>
  <si>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</si>
  <si>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</si>
  <si>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</si>
  <si>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</si>
  <si>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</si>
  <si>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</si>
  <si>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</si>
  <si>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</si>
  <si>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</si>
  <si>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</si>
  <si>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</si>
  <si>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</si>
  <si>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</si>
  <si>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</si>
  <si>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</si>
  <si>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</si>
  <si>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</si>
  <si>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</si>
  <si>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</si>
  <si>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</si>
  <si>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</si>
  <si>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</si>
  <si>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</si>
  <si>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</si>
  <si>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</si>
  <si>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</si>
  <si>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</si>
  <si>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</si>
  <si>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</si>
  <si>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</si>
  <si>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</si>
  <si>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</si>
  <si>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</si>
  <si>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</si>
  <si>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</si>
  <si>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</si>
  <si>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</si>
  <si>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</si>
  <si>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</si>
  <si>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</si>
  <si>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</si>
  <si>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</si>
  <si>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</si>
  <si>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</si>
  <si>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</si>
  <si>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</si>
  <si>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</si>
  <si>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</si>
  <si>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</si>
  <si>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</si>
  <si>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</si>
  <si>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</si>
  <si>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</si>
  <si>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</si>
  <si>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</si>
  <si>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</si>
  <si>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</si>
  <si>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</si>
  <si>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</si>
  <si>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</si>
  <si>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</si>
  <si>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</si>
  <si>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</si>
  <si>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</si>
  <si>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</si>
  <si>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</si>
  <si>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</si>
  <si>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</si>
  <si>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</si>
  <si>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</si>
  <si>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</si>
  <si>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</si>
  <si>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</si>
  <si>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</si>
  <si>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</si>
  <si>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</si>
  <si>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</si>
  <si>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</si>
  <si>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</si>
  <si>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</si>
  <si>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</si>
  <si>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</si>
  <si>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</si>
  <si>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</si>
  <si>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</si>
  <si>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</si>
  <si>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</si>
  <si>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</si>
  <si>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</si>
  <si>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</si>
  <si>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</si>
  <si>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</si>
  <si>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</si>
  <si>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</si>
  <si>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</si>
  <si>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</si>
  <si>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</si>
  <si>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</si>
  <si>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</si>
  <si>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</si>
  <si>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</si>
  <si>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</si>
  <si>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</si>
  <si>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</si>
  <si>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</si>
  <si>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</si>
  <si>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</si>
  <si>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</si>
  <si>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</si>
  <si>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</si>
  <si>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</si>
  <si>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</si>
  <si>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</si>
  <si>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</si>
  <si>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</si>
  <si>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</si>
  <si>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</si>
  <si>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</si>
  <si>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</si>
  <si>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</si>
  <si>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</si>
  <si>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</si>
  <si>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</si>
  <si>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</si>
  <si>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</si>
  <si>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</si>
  <si>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</si>
  <si>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</si>
  <si>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Export VZ</t>
  </si>
  <si>
    <t>List obsahuje:</t>
  </si>
  <si>
    <t>3.0</t>
  </si>
  <si>
    <t/>
  </si>
  <si>
    <t>False</t>
  </si>
  <si>
    <t>{8774fc71-88b1-4b73-b6f6-0538c6a57f3c}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</si>
  <si>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</si>
  <si>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</si>
  <si>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</si>
  <si>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</si>
  <si>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</si>
  <si>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</si>
  <si>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</si>
  <si>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</si>
  <si>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</si>
  <si>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</si>
  <si>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</si>
  <si>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</si>
  <si>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Revitalizace Brusnice, řešení havarijního zatrubnění toku</t>
  </si>
  <si>
    <t>0,1</t>
  </si>
  <si>
    <t>KSO:</t>
  </si>
  <si>
    <t>CC-CZ:</t>
  </si>
  <si>
    <t>1</t>
  </si>
  <si>
    <t>Místo:</t>
  </si>
  <si>
    <t xml:space="preserve"> </t>
  </si>
  <si>
    <t>Datum:</t>
  </si>
  <si>
    <t>5.9.2016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</si>
  <si>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</si>
  <si>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</si>
  <si>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</si>
  <si>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</si>
  <si>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</si>
  <si>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</si>
  <si>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</si>
  <si>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</si>
  <si>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</si>
  <si>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</si>
  <si>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</si>
  <si>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</si>
  <si>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</si>
  <si>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</si>
  <si>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</si>
  <si>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</si>
  <si>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</si>
  <si>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</si>
  <si>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</si>
  <si>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</si>
  <si>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</si>
  <si>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</si>
  <si>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</si>
  <si>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</si>
  <si>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</si>
  <si>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</si>
  <si>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</si>
  <si>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</si>
  <si>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</si>
  <si>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</si>
  <si>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</si>
  <si>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</si>
  <si>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</si>
  <si>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</si>
  <si>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</si>
  <si>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</si>
  <si>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</si>
  <si>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</si>
  <si>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</si>
  <si>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</si>
  <si>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</si>
  <si>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</si>
  <si>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</si>
  <si>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</si>
  <si>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</si>
  <si>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</si>
  <si>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</si>
  <si>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</si>
  <si>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</si>
  <si>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Protlaky</t>
  </si>
  <si>
    <t>STA</t>
  </si>
  <si>
    <t>{4d5f06a8-5579-4366-a580-b55cc1985966}</t>
  </si>
  <si>
    <t>2</t>
  </si>
  <si>
    <t>Zpět na list:</t>
  </si>
  <si>
    <t>KRYCÍ LIST SOUPISU</t>
  </si>
  <si>
    <t>Objekt:</t>
  </si>
  <si>
    <t>SO 01 - Protlaky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</si>
  <si>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</si>
  <si>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</si>
  <si>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</si>
  <si>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</si>
  <si>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</si>
  <si>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</si>
  <si>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</si>
  <si>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</si>
  <si>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</si>
  <si>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</si>
  <si>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</si>
  <si>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</si>
  <si>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</si>
  <si>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</si>
  <si>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</si>
  <si>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</si>
  <si>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</si>
  <si>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</si>
  <si>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</si>
  <si>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</si>
  <si>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</si>
  <si>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</si>
  <si>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</si>
  <si>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</si>
  <si>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</si>
  <si>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</si>
  <si>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</si>
  <si>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</si>
  <si>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</si>
  <si>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</si>
  <si>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</si>
  <si>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</si>
  <si>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51</t>
  </si>
  <si>
    <t>K</t>
  </si>
  <si>
    <t>119003111</t>
  </si>
  <si>
    <t>Pomocné konstrukce při zabezpečení výkopů  mobilní plotovou zábranou výšky do 1,1 m zřízení</t>
  </si>
  <si>
    <t>m</t>
  </si>
  <si>
    <t>CS ÚRS 2016 01</t>
  </si>
  <si>
    <t>4</t>
  </si>
  <si>
    <t>-445848460</t>
  </si>
  <si>
    <t>PP</t>
  </si>
  <si>
    <t>Pomocné konstrukce při zabezpečení výkopu svislé ocelové mobilní oplocení, výšky do 1100 mm zřízení</t>
  </si>
  <si>
    <t>PSC</t>
  </si>
  <si>
    <t xml:space="preserve">Poznámka k souboru cen:
1. V ceně zřízení -2111, -2121, -2131, -2211, -3111, -3121 jsou započteny i náklady na opotřebení. 2. V ceně zřízení mobilního oplocení - 3111, -3121 je zahrnuto i opotřebení betonové patky, vzpěry, spojky. 3. Cena položky -2121 je stanovena za 1 kus přechodové lávky. 4. Ceny položek -3111, -3121 jsou stanoveny za 1m délky. 5. Položku -2211 lze použít pouze pro šířku výkopu do 1,0 m. 6. V položce -3131 jsou započteny i náklady na dřevěný sloupek. 7. V ceně zřízení - 4111 a -4112 jsou započteny i náklady na opotřebení. Bezpečný vlez nebo výlez se zpravidla umisťuje po 20 m délky výkopu. 8. Položky tohoto souboru cen jsou určeny k ocenění pomocných konstrukcí sloužících k zabezpečení výkopů (BOZP) na veřejných prostranstvích (v obcích, na komunikacích apod.). Položky nelze užít k ocenění zařízení staveniště; toto se oceňuje pomocí VRN. </t>
  </si>
  <si>
    <t>52</t>
  </si>
  <si>
    <t>119003112</t>
  </si>
  <si>
    <t>Pomocné konstrukce při zabezpečení výkopů mobilní plotovou zábranou výšky do 1,1 m odstranění</t>
  </si>
  <si>
    <t>1623852531</t>
  </si>
  <si>
    <t>Pomocné konstrukce při zabezpečení výkopu svislé ocelové mobilní oplocení, výšky do 1100 mm odstranění</t>
  </si>
  <si>
    <t>3</t>
  </si>
  <si>
    <t>131201202</t>
  </si>
  <si>
    <t>Hloubení jam zapažených v hornině tř. 3 objemu do 1000 m3</t>
  </si>
  <si>
    <t>m3</t>
  </si>
  <si>
    <t>-1915877095</t>
  </si>
  <si>
    <t>Hloubení zapažených jam a zářezů s urovnáním dna do předepsaného profilu a spádu v hornině tř. 3 přes 100 do 1 000 m3</t>
  </si>
  <si>
    <t xml:space="preserve">Poznámka k souboru cen:
1. V cenách jsou započteny i náklady na případné nutné přemístění výkopku ve výkopišti a na přehození výkopku na přilehlém terénu na vzdálenost do 3 m od okraje jámy nebo naložení na dopravní prostředek. 2. Hloubení zapažených jam hloubky přes 16 m se oceňuje individuálně. 3. Náklady na svislé přemístění výkopku nad 1 m hloubky se určí dle ustanovení článku č. 3161 všeobecných podmínek katalogu. </t>
  </si>
  <si>
    <t>VV</t>
  </si>
  <si>
    <t>(2+2,2+1+1,8+1+2,1+2,5+4,2)*2*3 "(výšky jam)*š*d"</t>
  </si>
  <si>
    <t>Součet</t>
  </si>
  <si>
    <t>131201209</t>
  </si>
  <si>
    <t>Příplatek za lepivost u hloubení jam zapažených v hornině tř. 3</t>
  </si>
  <si>
    <t>283390448</t>
  </si>
  <si>
    <t>Hloubení zapažených jam a zářezů s urovnáním dna do předepsaného profilu a spádu Příplatek k cenám za lepivost horniny tř. 3</t>
  </si>
  <si>
    <t>100,8*0,5 'Přepočtené koeficientem množství</t>
  </si>
  <si>
    <t>5</t>
  </si>
  <si>
    <t>132201201</t>
  </si>
  <si>
    <t>Hloubení rýh š do 2000 mm v hornině tř. 3 objemu do 100 m3</t>
  </si>
  <si>
    <t>-1313530325</t>
  </si>
  <si>
    <t>Hloubení zapažených i nezapažených rýh šířky přes 600 do 2 000 mm s urovnáním dna do předepsaného profilu a spádu v hornině tř. 3 do 100 m3</t>
  </si>
  <si>
    <t>6</t>
  </si>
  <si>
    <t>132201209</t>
  </si>
  <si>
    <t>Příplatek za lepivost k hloubení rýh š do 2000 mm v hornině tř. 3</t>
  </si>
  <si>
    <t>-1150655592</t>
  </si>
  <si>
    <t>Hloubení zapažených i nezapažených rýh šířky přes 600 do 2 000 mm s urovnáním dna do předepsaného profilu a spádu v hornině tř. 3 Příplatek k cenám za lepivost horniny tř. 3</t>
  </si>
  <si>
    <t>14172111R</t>
  </si>
  <si>
    <t>Řízený zemní protlak hloubky do 6 m vnějšího průměru do 400 mm v hornině tř 1 až 4</t>
  </si>
  <si>
    <t>-1473104357</t>
  </si>
  <si>
    <t>Řízený zemní protlak v hornině tř. 1 až 4, včetně protlačení trub v hloubce do 6 m vnějšího průměru vrtu přes 350 do 400 mm</t>
  </si>
  <si>
    <t>P</t>
  </si>
  <si>
    <t>Poznámka k položce:
vč. svařování potrubí</t>
  </si>
  <si>
    <t>M</t>
  </si>
  <si>
    <t>28617314R</t>
  </si>
  <si>
    <t>trubka PP SN12, 6 m, DN 400</t>
  </si>
  <si>
    <t>kus</t>
  </si>
  <si>
    <t>8</t>
  </si>
  <si>
    <t>-75267708</t>
  </si>
  <si>
    <t>Trubky z polypropylénu a kombinované potrubí kanalizační podzemní systém kanalizační PRAGMA+ID 10 trubky PRAGMA +ID 10, 6 m DN 400</t>
  </si>
  <si>
    <t>220/6 "délka/délka kusu"</t>
  </si>
  <si>
    <t>+1,333 "ztratné"</t>
  </si>
  <si>
    <t>9</t>
  </si>
  <si>
    <t>151101201</t>
  </si>
  <si>
    <t>Zřízení příložného pažení stěn výkopu hl do 4 m</t>
  </si>
  <si>
    <t>m2</t>
  </si>
  <si>
    <t>-1503696024</t>
  </si>
  <si>
    <t>Zřízení pažení stěn výkopu bez rozepření nebo vzepření příložné, hloubky do 4 m</t>
  </si>
  <si>
    <t xml:space="preserve">Poznámka k souboru cen:
1. Ceny nelze použít pro oceňování rozepřeného pažení stěn rýh pro podzemní vedení; toto se oceňuje cenami souboru cen 151 . 0-11 Zřízení pažení a rozepření stěn rýh pro podzemní vedení pro všechny šířky rýhy. 2. Plocha mezer mezi pažinami příložného pažení se od plochy příložného pažení neodečítá; nezapažené plochy u pažení zátažného nebo hnaného se od plochy pažení odečítají. </t>
  </si>
  <si>
    <t>2*(2+3)*(2+2,2+1+1,8+1+2,1+2,5+4,2) "počet stran*(š+d)*(výšky jam)"</t>
  </si>
  <si>
    <t>151101211</t>
  </si>
  <si>
    <t>Odstranění příložného pažení stěn hl do 4 m</t>
  </si>
  <si>
    <t>-39898947</t>
  </si>
  <si>
    <t>Odstranění pažení stěn výkopu s uložením pažin na vzdálenost do 3 m od okraje výkopu příložné, hloubky do 4 m</t>
  </si>
  <si>
    <t>151101301</t>
  </si>
  <si>
    <t>Zřízení rozepření stěn při pažení příložném hl do 4 m</t>
  </si>
  <si>
    <t>-1362474214</t>
  </si>
  <si>
    <t>Zřízení rozepření zapažených stěn výkopů s potřebným přepažováním při roubení příložném, hloubky do 4 m</t>
  </si>
  <si>
    <t xml:space="preserve">Poznámka k souboru cen:
1. Ceny nelze použít pro oceňování rozepření stěn rýh pro podzemní vedení v hloubce do 8m; toto rozepření je započteno v cenách souboru cen 151 . 0-11 Zřízení pažení a rozepření stěn rýh pro podzemní vedení pro všechny šířky rýhy. </t>
  </si>
  <si>
    <t>12</t>
  </si>
  <si>
    <t>151101311</t>
  </si>
  <si>
    <t>Odstranění rozepření stěn při pažení příložném hl do 4 m</t>
  </si>
  <si>
    <t>733650216</t>
  </si>
  <si>
    <t>Odstranění rozepření stěn výkopů s uložením materiálu na vzdálenost do 3 m od okraje výkopu roubení příložného, hloubky do 4 m</t>
  </si>
  <si>
    <t>7</t>
  </si>
  <si>
    <t>161101101</t>
  </si>
  <si>
    <t>Svislé přemístění výkopku z horniny tř. 1 až 4 hl výkopu do 2,5 m</t>
  </si>
  <si>
    <t>-833266692</t>
  </si>
  <si>
    <t>Svislé přemístění výkopku bez naložení do dopravní nádoby avšak s vyprázdněním dopravní nádoby na hromadu nebo do dopravního prostředku z horniny tř. 1 až 4, při hloubce výkopu přes 1 do 2,5 m</t>
  </si>
  <si>
    <t xml:space="preserve">Poznámka k souboru cen:
1. Ceny -1151 až -1158 lze použít i pro svislé přemístění materiálu a stavební suti z konstrukcí ze zdiva cihelného nebo kamenného, z betonu prostého, prokládaného, železového i předpjatého, pokud tyto konstrukce byly vybourány ve výkopišti. 2. Ceny pro hloubku přes 1 do 2,5 m, přes 2,5 m do 4 m atd. jsou určeny pro svislé přemístění výkopku od 0 do 2,5 m, od 0 do 4 m atd. 3. Množství materiálu i stavební suti z rozbouraných konstrukcí pro přemístění se rovná objemu konstrukcí před rozbouráním. </t>
  </si>
  <si>
    <t>Jámy</t>
  </si>
  <si>
    <t>75,6*1 "objem jam*100%"</t>
  </si>
  <si>
    <t>Rýhy</t>
  </si>
  <si>
    <t>82,26*1  "objemrýh*100%"</t>
  </si>
  <si>
    <t>161101102</t>
  </si>
  <si>
    <t>Svislé přemístění výkopku z horniny tř. 1 až 4 hl výkopu do 4 m</t>
  </si>
  <si>
    <t>854548306</t>
  </si>
  <si>
    <t>Svislé přemístění výkopku bez naložení do dopravní nádoby avšak s vyprázdněním dopravní nádoby na hromadu nebo do dopravního prostředku z horniny tř. 1 až 4, při hloubce výkopu přes 2,5 do 4 m</t>
  </si>
  <si>
    <t>25,2*1  "objem jam*100%"</t>
  </si>
  <si>
    <t>48</t>
  </si>
  <si>
    <t>162601102</t>
  </si>
  <si>
    <t>Vodorovné přemístění do 5000 m výkopku/sypaniny z horniny tř. 1 až 4</t>
  </si>
  <si>
    <t>712847749</t>
  </si>
  <si>
    <t>Vodorovné přemístění výkopku nebo sypaniny po suchu na obvyklém dopravním prostředku, bez naložení výkopku, avšak se složením bez rozhrnutí z horniny tř. 1 až 4 na vzdálenost přes 4 000 do 5 000 m</t>
  </si>
  <si>
    <t xml:space="preserve">Poznámka k souboru cen:
1. Ceny nelze použít, předepisuje-li projekt přemístit výkopek na místo nepřístupné obvyklým dopravním prostředkům; toto přemístění se oceňuje individuálně. 2. V cenách jsou započteny i náhrady za jízdu loženého vozidla v terénu ve výkopišti nebo na násypišti. 3. V cenách nejsou započteny náklady na rozhrnutí výkopku na násypišti; toto rozhrnutí se oceňuje cenami souboru cen 171 . 0- . . Uložení sypaniny do násypů a 171 20-1201Uložení sypaniny na skládky. 4. Je-li na dopravní dráze pro vodorovné přemístění nějaká překážka, pro kterou je nutno překládat výkopek z 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 5. Přemísťuje-li se výkopek z dočasných skládek vzdálených do 50 m, neoceňuje se nakládání výkopku, i když se provádí. Toto ustanovení neplatí, vylučuje-li projekt použití dozeru. 6. V cenách vodorovného přemístění sypaniny nejsou započteny náklady na dodávku materiálu, tyto se oceňují ve specifikaci. </t>
  </si>
  <si>
    <t>100,8 "objem jam"</t>
  </si>
  <si>
    <t>82,26 "objem rýh"</t>
  </si>
  <si>
    <t>(PI*0,2*0,2*220) "objem vytlačené zeminy z protlaku"</t>
  </si>
  <si>
    <t>49</t>
  </si>
  <si>
    <t>167101102</t>
  </si>
  <si>
    <t>Nakládání výkopku z hornin tř. 1 až 4 přes 100 m3</t>
  </si>
  <si>
    <t>964130591</t>
  </si>
  <si>
    <t>Nakládání, skládání a překládání neulehlého výkopku nebo sypaniny nakládání, množství přes 100 m3, z hornin tř. 1 až 4</t>
  </si>
  <si>
    <t xml:space="preserve">Poznámka k souboru cen:
1. Ceny -1101, -1151, -1102, -1152, -1103, -1153, jsou určeny pro nakládání, skládání a překládání na obvyklý nebo z obvyklého dopravního prostředku. Pro nakládání z lodi nebo na loď jsou určeny ceny -1105 a -1155. 2. Ceny -1105 a -1155 jsou určeny pro nakládání, překládání a vykládání na vzdálenost a) do 20 m vodorovně; vodorovná vzdálenost se měří od těžnice lodi k těžnici druhé lodi, nebo k těžišti hromady na břehu nebo k těžišti dopravního prostředku na suchu, b) do 4 m svisle; svislá vzdálenost se měří od pracovní hladiny vody k úrovni srovna- 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 3. Množství měrných jednotek se určí v rostlém stavu horniny. </t>
  </si>
  <si>
    <t>50</t>
  </si>
  <si>
    <t>171201201</t>
  </si>
  <si>
    <t>Uložení sypaniny na skládky</t>
  </si>
  <si>
    <t>166182117</t>
  </si>
  <si>
    <t xml:space="preserve">Poznámka k souboru cen:
1. Cena -1201 je určena i pro: 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 b) zasypání koryt vodotečí a prohlubní v terénu bez předepsaného zhutnění sypaniny; c) uložení výkopku pod vodou do prohlubní ve dně vodotečí nebo nádrží. 2. Cenu -1201 nelze použít pro uložení výkopku nebo ornice: a) při vykopávkách pro podzemní vedení podél hrany výkopu, z něhož byl výkopek získán, a to ani tehdy, jestliže se výkopek po vyhození z výkopu na povrch území ještě dále přemisťuje na hromady podél výkopu; b) na dočasné skládky, které nejsou předepsány projektem; c) na dočasné skládky předepsané projektem tak, že na 1 m2 projektem určené plochy této skládky připadají nejvýše 2 m3 výkopku nebo ornice (viz. též poznámku č. 1 a); 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 e) na trvalé skládky s předepsaným zhutněním; toto uložení výkopku se oceňuje cenami souboru cen 171 . 0- . . Uložení sypaniny do násypů. 3. V ceně -1201 jsou započteny i náklady na rozprostření sypaniny ve vrstvách s hrubým urovnáním na skládce. 4. V ceně -1201 nejsou započteny náklady na získání skládek ani na poplatky za skládku. 5. Množství jednotek uložení výkopku (sypaniny) se určí v m3 uloženého výkopku (sypaniny),v rostlém stavu zpravidla ve výkopišti. 6. Cenu -1211 lze po dohodě upravit podle místních podmínek. </t>
  </si>
  <si>
    <t>Svislé a kompletní konstrukce</t>
  </si>
  <si>
    <t>44</t>
  </si>
  <si>
    <t>326221211</t>
  </si>
  <si>
    <t>Zdění obkladního řádkového hrubého zdiva na maltu objem do 3 m3</t>
  </si>
  <si>
    <t>-354304790</t>
  </si>
  <si>
    <t>Zdění obkladního řádkového zdiva z kopáků na maltu MC 10 s vyspárováním maltou MCS, s vypracováním líce, bez dodání kopáků objemu do 3 m3 řádkového hrubého</t>
  </si>
  <si>
    <t>45</t>
  </si>
  <si>
    <t>583810820</t>
  </si>
  <si>
    <t>haklík hrubý štípaný (1t=3 m2)</t>
  </si>
  <si>
    <t>-25602250</t>
  </si>
  <si>
    <t>Kámen přírodní pro zdivo (kámen lomový, kopáky, haklíky, kvádry) kámen lomový upravený ČSN 72 1860, ON 72 1861 žula (materiálová skupina I/2) haklíky hrubé štípané (1t = 3 m2)</t>
  </si>
  <si>
    <t>14</t>
  </si>
  <si>
    <t>380321553</t>
  </si>
  <si>
    <t>Kompletní konstrukce ČOV, nádrží, vodojemů, žlabů nebo kanálů ze ŽB tř. C 20/25 tl nad 300 mm</t>
  </si>
  <si>
    <t>1731046202</t>
  </si>
  <si>
    <t>Kompletní konstrukce čistíren odpadních vod, nádrží, vodojemů, kanálů z betonu železového bez výztuže a bednění bez zvýšených nároků na prostředí tř. C 20/25, tl. přes 300 mm</t>
  </si>
  <si>
    <t>2,2*1,14 "výška*plocha v půdorysu"</t>
  </si>
  <si>
    <t>380356211</t>
  </si>
  <si>
    <t>Bednění kompletních konstrukcí ČOV, nádrží nebo vodojemů omítaných ploch rovinných zřízení</t>
  </si>
  <si>
    <t>419159903</t>
  </si>
  <si>
    <t>Bednění kompletních konstrukcí čistíren odpadních vod, nádrží, vodojemů, kanálů konstrukcí omítaných z betonu prostého nebo železového ploch rovinných zřízení</t>
  </si>
  <si>
    <t xml:space="preserve">Poznámka k souboru cen:
1. V případech, kdy konstrukce jsou obsypávány, oceňuje se bednění vnějších neomítaných obsypávaných stěn a) rovinných cenou 380 35-6211 (zřízení) a 380 35-6212 (odstranění), b) zaoblených cenou 380 35-6221 (zřízení) a 380 35-6222 (odstranění). </t>
  </si>
  <si>
    <t>2,2*(5+2,6) "výška*(obvody)"</t>
  </si>
  <si>
    <t>16</t>
  </si>
  <si>
    <t>380356212</t>
  </si>
  <si>
    <t>Bednění kompletních konstrukcí ČOV, nádrží nebo vodojemů omítaných ploch rovinných odstranění</t>
  </si>
  <si>
    <t>2043298381</t>
  </si>
  <si>
    <t>Bednění kompletních konstrukcí čistíren odpadních vod, nádrží, vodojemů, kanálů konstrukcí omítaných z betonu prostého nebo železového ploch rovinných odstranění</t>
  </si>
  <si>
    <t>17</t>
  </si>
  <si>
    <t>380361011</t>
  </si>
  <si>
    <t>Výztuž kompletních konstrukcí ČOV, nádrží nebo vodojemů ze svařovaných sítí KARI</t>
  </si>
  <si>
    <t>t</t>
  </si>
  <si>
    <t>-1348295081</t>
  </si>
  <si>
    <t>Výztuž kompletních konstrukcí čistíren odpadních vod, nádrží, vodojemů, kanálů ze svařovaných sítí z drátů typu KARI</t>
  </si>
  <si>
    <t>Vodorovné konstrukce</t>
  </si>
  <si>
    <t>20</t>
  </si>
  <si>
    <t>451311521</t>
  </si>
  <si>
    <t>Podklad pro dlažbu z betonu prostého mrazuvzdorného tř. C 25/30 vrstva tl nad 100 do 150 mm</t>
  </si>
  <si>
    <t>-815109261</t>
  </si>
  <si>
    <t>Podklad z prostého betonu pod dlažbu pro prostředí s mrazovými cykly, ve vrstvě tl. přes 100 do 150 mm</t>
  </si>
  <si>
    <t>47</t>
  </si>
  <si>
    <t>451573111</t>
  </si>
  <si>
    <t>Lože pod potrubí otevřený výkop ze štěrkopísku</t>
  </si>
  <si>
    <t>2011791223</t>
  </si>
  <si>
    <t>Lože pod potrubí, stoky a drobné objekty v otevřeném výkopu z písku a štěrkopísku do 63 mm</t>
  </si>
  <si>
    <t>8*(2*3)*0,1 "počet jam*(š*d)*tl. vrstvy"</t>
  </si>
  <si>
    <t>23</t>
  </si>
  <si>
    <t>452218010</t>
  </si>
  <si>
    <t>Zajišťovací práh z upraveného lomového kamene na sucho</t>
  </si>
  <si>
    <t>1618185729</t>
  </si>
  <si>
    <t>Zajišťovací práh z upraveného lomového kamene na dně a ve svahu melioračních kanálů, s patkami nebo bez patek s dlažbovitou úpravou viditelných ploch na sucho</t>
  </si>
  <si>
    <t xml:space="preserve">Poznámka k souboru cen:
1. Do objemu prahu se započítává i objem základů nebo patek. </t>
  </si>
  <si>
    <t>0,7*0,7*3,3 "š*v*d"</t>
  </si>
  <si>
    <t>463211151</t>
  </si>
  <si>
    <t>Rovnanina objemu nad 3 m3 z lomového kamene tříděného hmotnosti do 80 kg s urovnáním líce</t>
  </si>
  <si>
    <t>1051467496</t>
  </si>
  <si>
    <t>Rovnanina z lomového kamene neupraveného pro podélné i příčné objekty objemu přes 3 m3, z kamene tříděného, s urovnáním líce a vyklínováním spár úlomky kamene hmotnost jednotlivých kamenů do 80 kg</t>
  </si>
  <si>
    <t>19</t>
  </si>
  <si>
    <t>465513327</t>
  </si>
  <si>
    <t>Dlažba z lomového kamene na cementovou maltu s vyspárováním tl 300 mm pro hydromeliorace</t>
  </si>
  <si>
    <t>-290805161</t>
  </si>
  <si>
    <t>Dlažba z lomového kamene lomařsky upraveného na cementovou maltu, s vyspárováním cementovou maltou, tl. kamene 300 mm</t>
  </si>
  <si>
    <t>Trubní vedení</t>
  </si>
  <si>
    <t>24</t>
  </si>
  <si>
    <t>894411131</t>
  </si>
  <si>
    <t>Zřízení šachet kanalizačních z betonových dílců na potrubí DN nad 300 do 400 dno beton tř. C 25/30</t>
  </si>
  <si>
    <t>-790529736</t>
  </si>
  <si>
    <t>Zřízení šachet kanalizačních z betonových dílců výšky vstupu do 1,50 m s obložením dna betonem tř. C 25/30, na potrubí DN přes 300 do 400</t>
  </si>
  <si>
    <t xml:space="preserve">Poznámka k souboru cen:
1. Příplatek k ceně šachet z betonových dílců za každých dalších i započatých 0,60 m výšky vstupu se oceňuje cenou 894 11-8001 této části katalogu. 2. V cenách jsou započteny i náklady na: a) podkladní desku z betonu prostého. b) zhotovení monolitického dna 3. V cenách nejsou započteny náklady na: a) litinové poklopy; osazení litinových poklopů se oceňuje cenami souboru cen 899 10- . 1 Osazení poklopů litinových a ocelových včetně rámů části A 01 tohoto katalogu; dodání poklopů se oceňuje ve specifikaci, b) dodání betonových dílců (vyrovnávací prstenec, přechodová skruž, přechodová deska, skruže, šachtové a skružová těsnění); tyto se oceňují ve specifikaci. </t>
  </si>
  <si>
    <t>25</t>
  </si>
  <si>
    <t>894138001</t>
  </si>
  <si>
    <t>Příplatek ZKD 0,60 m výšky vstupu na stokách</t>
  </si>
  <si>
    <t>-1734193128</t>
  </si>
  <si>
    <t>Šachty kanalizační zděné Příplatek k cenám šachet na stokách kruhových a vejčitých za každých dalších 0,60 m výšky</t>
  </si>
  <si>
    <t xml:space="preserve">Poznámka k souboru cen:
1. V cenách jsou započteny náklady na podkladní konstrukci z betonu C 8/10. V případě použití jiné třídy betonu než C 8/10 se cena stanoví výměnou stávajícího materiálu za beton požadované třídy. 2. V cenách jsou započteny i náklady na montáž a dodávku stupadel. 3. V cenách šachet na stokách kruhových a vejčitých nejsou započteny náklady na bednění a na obetonování konstrukce výplňovým betonem. Tyto náklady se oceňují: a) stěn šachet cenami souboru cen 894 50- . . Bednění stěn šachet části A 01 tohoto katalogu, b) konstrukce výplňovým betonem cenami souboru cen 894 20- . . Ostatní konstrukce na trubním vedení z prostého betonu z prostého betonu části A 01 tohoto katalogu, stavebnicovým způsobem tvorby cen. </t>
  </si>
  <si>
    <t>26</t>
  </si>
  <si>
    <t>5921111R</t>
  </si>
  <si>
    <t>dno betonové šachtové TBZ-Q PERFECT 400 - 885 - čedičový obklad</t>
  </si>
  <si>
    <t>1325104982</t>
  </si>
  <si>
    <t>27</t>
  </si>
  <si>
    <t>5921113R</t>
  </si>
  <si>
    <t>skruže betonová šachtová TBS-Q 1000/1000/120/SP - čedičový obklad</t>
  </si>
  <si>
    <t>256822095</t>
  </si>
  <si>
    <t>skuže betonová šachtová TBS-Q 1000/1000/120/SP - čedičový obklad</t>
  </si>
  <si>
    <t>36</t>
  </si>
  <si>
    <t>5920004R</t>
  </si>
  <si>
    <t>skruže betonová šachtová TBS-Q 1000/500/120/SP</t>
  </si>
  <si>
    <t>630413302</t>
  </si>
  <si>
    <t>29</t>
  </si>
  <si>
    <t>5920005R</t>
  </si>
  <si>
    <t>přechodová skruže - konus TBR-Q 625/600/120/SPK</t>
  </si>
  <si>
    <t>-123215647</t>
  </si>
  <si>
    <t>30</t>
  </si>
  <si>
    <t>592243930</t>
  </si>
  <si>
    <t>prstenec betonový vyrovnávací TBW-Q 625/100/120 62,5 x10 x 12 cm</t>
  </si>
  <si>
    <t>1337091641</t>
  </si>
  <si>
    <t>prefabrikáty pro vstupní šachty a drenážní šachtice (betonové a železobetonové) šachty pro odpadní kanály a potrubí uložená v zemi prstenec vyrovnávací TBW-Q 625/100/120  62,5 x10 x 12</t>
  </si>
  <si>
    <t>31</t>
  </si>
  <si>
    <t>59224391R</t>
  </si>
  <si>
    <t>prstenec betonový vyrovnávací TBW-Q 625/40/120 62,5 x 4 x 12 cm</t>
  </si>
  <si>
    <t>-1309880726</t>
  </si>
  <si>
    <t>prefabrikáty pro vstupní šachty a drenážní šachtice (betonové a železobetonové) šachty pro odpadní kanály a potrubí uložená v zemi prstenec vyrovnávací TBW-Q 625/40/120    62,5 x 4 x 12</t>
  </si>
  <si>
    <t>33</t>
  </si>
  <si>
    <t>89623311R</t>
  </si>
  <si>
    <t>Spadiště kanalizační - délky 2,2m, kamenina, hlava sklolaminát vč. obetonování betom C 20/25</t>
  </si>
  <si>
    <t>-1787097641</t>
  </si>
  <si>
    <t>34</t>
  </si>
  <si>
    <t>899311112</t>
  </si>
  <si>
    <t>Osazení poklopů s rámem hmotnosti nad 50 do 100 kg</t>
  </si>
  <si>
    <t>627509761</t>
  </si>
  <si>
    <t>Osazení ocelových nebo litinových poklopů s rámem na šachtách tunelové stoky hmotnosti jednotlivě přes 50 do 100 kg</t>
  </si>
  <si>
    <t xml:space="preserve">Poznámka k souboru cen:
1. V cenách nejsou započteny náklady na dodání poklopů s rámem; poklopy s rámem se oceňují ve specifikaci. </t>
  </si>
  <si>
    <t>35</t>
  </si>
  <si>
    <t>5524344R</t>
  </si>
  <si>
    <t>Poklop A 15 Begu bez odvětrání vč. rámu</t>
  </si>
  <si>
    <t>1952544393</t>
  </si>
  <si>
    <t>Poklop GU-B-1 D400 + rám BEGU-R-1</t>
  </si>
  <si>
    <t>Ostatní konstrukce a práce, bourání</t>
  </si>
  <si>
    <t>13</t>
  </si>
  <si>
    <t>919441211</t>
  </si>
  <si>
    <t>Čelo propustku z lomového kamene pro propustek z trub DN 300 až 500</t>
  </si>
  <si>
    <t>-242991149</t>
  </si>
  <si>
    <t>Čelo propustku ze zdiva z lomového kamene, pro propustek z trub DN 300 až 500 mm</t>
  </si>
  <si>
    <t>39</t>
  </si>
  <si>
    <t>953943122</t>
  </si>
  <si>
    <t>Osazování výrobků do 5 kg/kus do betonu bez jejich dodání</t>
  </si>
  <si>
    <t>-1275803360</t>
  </si>
  <si>
    <t>Osazování drobných kovových předmětů výrobků ostatních jinde neuvedených do betonu se zajištěním polohy k bednění či k výztuži před zabetonováním hmotnosti přes 1 do 5 kg/kus</t>
  </si>
  <si>
    <t>Do vtokového objektu</t>
  </si>
  <si>
    <t>40</t>
  </si>
  <si>
    <t>130104200</t>
  </si>
  <si>
    <t>úhelník ocelový rovnostranný, v jakosti 11 375, 50 x 50 x 5 mm</t>
  </si>
  <si>
    <t>219828001</t>
  </si>
  <si>
    <t>Ocel profilová v jakosti 11 375 ocel profilová L úhelníky rovnostranné 50 x 50 x 5 mm</t>
  </si>
  <si>
    <t>998</t>
  </si>
  <si>
    <t>Přesun hmot</t>
  </si>
  <si>
    <t>46</t>
  </si>
  <si>
    <t>998276101</t>
  </si>
  <si>
    <t>modifikovány. Červeně podbarvená pole se nevyplňují, objednatel si dané činnosti bude zajišťovat svépomocí.</t>
  </si>
  <si>
    <t>Jednotlivé sestavy jsou v souboru provázány. Editovatelná pole jsou zvýrazněny žlutým podbarvením, ostatní pole neslouží k editaci a nesmí být jakkoliv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</si>
</sst>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85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20"/>
      <name val="Trebuchet MS"/>
      <family val="0"/>
    </font>
    <font>
      <sz val="8"/>
      <color indexed="43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9"/>
      <color indexed="8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7"/>
      <color indexed="55"/>
      <name val="Trebuchet MS"/>
      <family val="0"/>
    </font>
    <font>
      <i/>
      <sz val="8"/>
      <color indexed="12"/>
      <name val="Trebuchet MS"/>
      <family val="0"/>
    </font>
    <font>
      <u val="single"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  <font>
      <strike/>
      <sz val="8"/>
      <name val="Trebuchet MS"/>
      <family val="2"/>
    </font>
    <font>
      <strike/>
      <sz val="8"/>
      <color indexed="55"/>
      <name val="Trebuchet MS"/>
      <family val="2"/>
    </font>
    <font>
      <strike/>
      <sz val="7"/>
      <color indexed="55"/>
      <name val="Trebuchet MS"/>
      <family val="2"/>
    </font>
    <font>
      <strike/>
      <sz val="7"/>
      <name val="Trebuchet MS"/>
      <family val="2"/>
    </font>
    <font>
      <i/>
      <strike/>
      <sz val="7"/>
      <color indexed="55"/>
      <name val="Trebuchet MS"/>
      <family val="2"/>
    </font>
    <font>
      <strike/>
      <sz val="8"/>
      <color indexed="63"/>
      <name val="Trebuchet MS"/>
      <family val="0"/>
    </font>
    <font>
      <strike/>
      <sz val="8"/>
      <color indexed="10"/>
      <name val="Trebuchet MS"/>
      <family val="0"/>
    </font>
    <font>
      <i/>
      <strike/>
      <sz val="8"/>
      <color indexed="12"/>
      <name val="Trebuchet MS"/>
      <family val="0"/>
    </font>
    <font>
      <strike/>
      <sz val="8"/>
      <color indexed="56"/>
      <name val="Trebuchet MS"/>
      <family val="0"/>
    </font>
    <font>
      <strike/>
      <sz val="10"/>
      <color indexed="56"/>
      <name val="Trebuchet MS"/>
      <family val="0"/>
    </font>
    <font>
      <u val="single"/>
      <sz val="12.8"/>
      <color indexed="36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1" fillId="19" borderId="0" applyNumberFormat="0" applyBorder="0" applyAlignment="0" applyProtection="0"/>
    <xf numFmtId="0" fontId="7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1" borderId="0" applyNumberFormat="0" applyBorder="0" applyAlignment="0" applyProtection="0"/>
    <xf numFmtId="0" fontId="0" fillId="0" borderId="0" applyAlignment="0">
      <protection locked="0"/>
    </xf>
    <xf numFmtId="0" fontId="5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3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4" borderId="8" applyNumberFormat="0" applyAlignment="0" applyProtection="0"/>
    <xf numFmtId="0" fontId="82" fillId="25" borderId="8" applyNumberFormat="0" applyAlignment="0" applyProtection="0"/>
    <xf numFmtId="0" fontId="83" fillId="25" borderId="9" applyNumberFormat="0" applyAlignment="0" applyProtection="0"/>
    <xf numFmtId="0" fontId="84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</cellStyleXfs>
  <cellXfs count="44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32" borderId="0" xfId="0" applyFont="1" applyFill="1" applyAlignment="1">
      <alignment horizontal="left" vertical="center"/>
    </xf>
    <xf numFmtId="0" fontId="0" fillId="32" borderId="0" xfId="0" applyFill="1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left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" fillId="34" borderId="25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30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24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31" xfId="0" applyNumberFormat="1" applyFont="1" applyBorder="1" applyAlignment="1">
      <alignment vertical="center"/>
    </xf>
    <xf numFmtId="4" fontId="26" fillId="0" borderId="32" xfId="0" applyNumberFormat="1" applyFont="1" applyBorder="1" applyAlignment="1">
      <alignment vertical="center"/>
    </xf>
    <xf numFmtId="166" fontId="26" fillId="0" borderId="32" xfId="0" applyNumberFormat="1" applyFont="1" applyBorder="1" applyAlignment="1">
      <alignment vertical="center"/>
    </xf>
    <xf numFmtId="4" fontId="26" fillId="0" borderId="3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0" fillId="33" borderId="34" xfId="0" applyNumberFormat="1" applyFont="1" applyFill="1" applyBorder="1" applyAlignment="1" applyProtection="1">
      <alignment vertical="center"/>
      <protection locked="0"/>
    </xf>
    <xf numFmtId="4" fontId="33" fillId="33" borderId="34" xfId="0" applyNumberFormat="1" applyFont="1" applyFill="1" applyBorder="1" applyAlignment="1" applyProtection="1">
      <alignment vertical="center"/>
      <protection locked="0"/>
    </xf>
    <xf numFmtId="0" fontId="34" fillId="32" borderId="0" xfId="36" applyFill="1" applyAlignment="1">
      <alignment/>
    </xf>
    <xf numFmtId="0" fontId="35" fillId="0" borderId="0" xfId="36" applyFont="1" applyAlignment="1">
      <alignment horizontal="center" vertical="center"/>
    </xf>
    <xf numFmtId="0" fontId="12" fillId="32" borderId="0" xfId="0" applyFont="1" applyFill="1" applyAlignment="1" applyProtection="1">
      <alignment horizontal="left" vertical="center"/>
      <protection/>
    </xf>
    <xf numFmtId="0" fontId="37" fillId="32" borderId="0" xfId="0" applyFont="1" applyFill="1" applyAlignment="1" applyProtection="1">
      <alignment vertical="center"/>
      <protection/>
    </xf>
    <xf numFmtId="0" fontId="36" fillId="32" borderId="0" xfId="0" applyFont="1" applyFill="1" applyAlignment="1" applyProtection="1">
      <alignment horizontal="left" vertical="center"/>
      <protection/>
    </xf>
    <xf numFmtId="0" fontId="38" fillId="32" borderId="0" xfId="36" applyFont="1" applyFill="1" applyAlignment="1" applyProtection="1">
      <alignment vertical="center"/>
      <protection/>
    </xf>
    <xf numFmtId="0" fontId="0" fillId="0" borderId="0" xfId="47" applyAlignment="1">
      <alignment vertical="top"/>
      <protection locked="0"/>
    </xf>
    <xf numFmtId="0" fontId="0" fillId="0" borderId="35" xfId="47" applyFont="1" applyBorder="1" applyAlignment="1">
      <alignment vertical="center" wrapText="1"/>
      <protection locked="0"/>
    </xf>
    <xf numFmtId="0" fontId="0" fillId="0" borderId="36" xfId="47" applyFont="1" applyBorder="1" applyAlignment="1">
      <alignment vertical="center" wrapText="1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horizontal="center" vertical="center" wrapText="1"/>
      <protection locked="0"/>
    </xf>
    <xf numFmtId="0" fontId="0" fillId="0" borderId="39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25" fillId="0" borderId="0" xfId="47" applyFont="1" applyBorder="1" applyAlignment="1">
      <alignment horizontal="left" vertical="center" wrapText="1"/>
      <protection locked="0"/>
    </xf>
    <xf numFmtId="0" fontId="3" fillId="0" borderId="38" xfId="47" applyFont="1" applyBorder="1" applyAlignment="1">
      <alignment vertical="center" wrapText="1"/>
      <protection locked="0"/>
    </xf>
    <xf numFmtId="0" fontId="3" fillId="0" borderId="0" xfId="47" applyFont="1" applyBorder="1" applyAlignment="1">
      <alignment horizontal="left" vertical="center" wrapText="1"/>
      <protection locked="0"/>
    </xf>
    <xf numFmtId="0" fontId="3" fillId="0" borderId="0" xfId="47" applyFont="1" applyBorder="1" applyAlignment="1">
      <alignment vertical="center" wrapText="1"/>
      <protection locked="0"/>
    </xf>
    <xf numFmtId="0" fontId="3" fillId="0" borderId="0" xfId="47" applyFont="1" applyBorder="1" applyAlignment="1">
      <alignment vertical="center"/>
      <protection locked="0"/>
    </xf>
    <xf numFmtId="0" fontId="3" fillId="0" borderId="0" xfId="47" applyFont="1" applyBorder="1" applyAlignment="1">
      <alignment horizontal="left" vertical="center"/>
      <protection locked="0"/>
    </xf>
    <xf numFmtId="49" fontId="3" fillId="0" borderId="0" xfId="47" applyNumberFormat="1" applyFont="1" applyBorder="1" applyAlignment="1">
      <alignment vertical="center" wrapText="1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37" fillId="0" borderId="41" xfId="47" applyFont="1" applyBorder="1" applyAlignment="1">
      <alignment vertical="center" wrapText="1"/>
      <protection locked="0"/>
    </xf>
    <xf numFmtId="0" fontId="0" fillId="0" borderId="42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5" xfId="47" applyFont="1" applyBorder="1" applyAlignment="1">
      <alignment horizontal="left" vertical="center"/>
      <protection locked="0"/>
    </xf>
    <xf numFmtId="0" fontId="0" fillId="0" borderId="36" xfId="47" applyFont="1" applyBorder="1" applyAlignment="1">
      <alignment horizontal="left" vertical="center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25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25" fillId="0" borderId="41" xfId="47" applyFont="1" applyBorder="1" applyAlignment="1">
      <alignment horizontal="left" vertical="center"/>
      <protection locked="0"/>
    </xf>
    <xf numFmtId="0" fontId="25" fillId="0" borderId="41" xfId="47" applyFont="1" applyBorder="1" applyAlignment="1">
      <alignment horizontal="center" vertical="center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19" fillId="0" borderId="0" xfId="47" applyFont="1" applyBorder="1" applyAlignment="1">
      <alignment horizontal="left" vertical="center"/>
      <protection locked="0"/>
    </xf>
    <xf numFmtId="0" fontId="3" fillId="0" borderId="0" xfId="47" applyFont="1" applyAlignment="1">
      <alignment horizontal="left" vertical="center"/>
      <protection locked="0"/>
    </xf>
    <xf numFmtId="0" fontId="3" fillId="0" borderId="0" xfId="47" applyFont="1" applyBorder="1" applyAlignment="1">
      <alignment horizontal="center" vertical="center"/>
      <protection locked="0"/>
    </xf>
    <xf numFmtId="0" fontId="3" fillId="0" borderId="38" xfId="47" applyFont="1" applyBorder="1" applyAlignment="1">
      <alignment horizontal="left" vertical="center"/>
      <protection locked="0"/>
    </xf>
    <xf numFmtId="0" fontId="3" fillId="0" borderId="0" xfId="47" applyFont="1" applyFill="1" applyBorder="1" applyAlignment="1">
      <alignment horizontal="left" vertical="center"/>
      <protection locked="0"/>
    </xf>
    <xf numFmtId="0" fontId="3" fillId="0" borderId="0" xfId="47" applyFont="1" applyFill="1" applyBorder="1" applyAlignment="1">
      <alignment horizontal="center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37" fillId="0" borderId="41" xfId="47" applyFont="1" applyBorder="1" applyAlignment="1">
      <alignment horizontal="left" vertical="center"/>
      <protection locked="0"/>
    </xf>
    <xf numFmtId="0" fontId="0" fillId="0" borderId="42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37" fillId="0" borderId="0" xfId="47" applyFont="1" applyBorder="1" applyAlignment="1">
      <alignment horizontal="left"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3" fillId="0" borderId="41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3" fillId="0" borderId="0" xfId="47" applyFont="1" applyBorder="1" applyAlignment="1">
      <alignment horizontal="center" vertical="center" wrapText="1"/>
      <protection locked="0"/>
    </xf>
    <xf numFmtId="0" fontId="0" fillId="0" borderId="35" xfId="47" applyFont="1" applyBorder="1" applyAlignment="1">
      <alignment horizontal="left" vertical="center" wrapText="1"/>
      <protection locked="0"/>
    </xf>
    <xf numFmtId="0" fontId="0" fillId="0" borderId="36" xfId="47" applyFont="1" applyBorder="1" applyAlignment="1">
      <alignment horizontal="left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9" xfId="47" applyFont="1" applyBorder="1" applyAlignment="1">
      <alignment horizontal="left" vertical="center" wrapText="1"/>
      <protection locked="0"/>
    </xf>
    <xf numFmtId="0" fontId="3" fillId="0" borderId="38" xfId="47" applyFont="1" applyBorder="1" applyAlignment="1">
      <alignment horizontal="left" vertical="center" wrapText="1"/>
      <protection locked="0"/>
    </xf>
    <xf numFmtId="0" fontId="3" fillId="0" borderId="39" xfId="47" applyFont="1" applyBorder="1" applyAlignment="1">
      <alignment horizontal="left" vertical="center" wrapText="1"/>
      <protection locked="0"/>
    </xf>
    <xf numFmtId="0" fontId="3" fillId="0" borderId="39" xfId="47" applyFont="1" applyBorder="1" applyAlignment="1">
      <alignment horizontal="left" vertical="center"/>
      <protection locked="0"/>
    </xf>
    <xf numFmtId="0" fontId="3" fillId="0" borderId="40" xfId="47" applyFont="1" applyBorder="1" applyAlignment="1">
      <alignment horizontal="left" vertical="center" wrapText="1"/>
      <protection locked="0"/>
    </xf>
    <xf numFmtId="0" fontId="3" fillId="0" borderId="41" xfId="47" applyFont="1" applyBorder="1" applyAlignment="1">
      <alignment horizontal="left" vertical="center" wrapText="1"/>
      <protection locked="0"/>
    </xf>
    <xf numFmtId="0" fontId="3" fillId="0" borderId="42" xfId="47" applyFont="1" applyBorder="1" applyAlignment="1">
      <alignment horizontal="left" vertical="center" wrapText="1"/>
      <protection locked="0"/>
    </xf>
    <xf numFmtId="0" fontId="3" fillId="0" borderId="0" xfId="47" applyFont="1" applyBorder="1" applyAlignment="1">
      <alignment horizontal="left" vertical="top"/>
      <protection locked="0"/>
    </xf>
    <xf numFmtId="0" fontId="3" fillId="0" borderId="0" xfId="47" applyFont="1" applyBorder="1" applyAlignment="1">
      <alignment horizontal="center" vertical="top"/>
      <protection locked="0"/>
    </xf>
    <xf numFmtId="0" fontId="3" fillId="0" borderId="40" xfId="47" applyFont="1" applyBorder="1" applyAlignment="1">
      <alignment horizontal="left" vertical="center"/>
      <protection locked="0"/>
    </xf>
    <xf numFmtId="0" fontId="3" fillId="0" borderId="42" xfId="47" applyFont="1" applyBorder="1" applyAlignment="1">
      <alignment horizontal="left" vertical="center"/>
      <protection locked="0"/>
    </xf>
    <xf numFmtId="0" fontId="5" fillId="0" borderId="0" xfId="47" applyFont="1" applyAlignment="1">
      <alignment vertical="center"/>
      <protection locked="0"/>
    </xf>
    <xf numFmtId="0" fontId="25" fillId="0" borderId="0" xfId="47" applyFont="1" applyBorder="1" applyAlignment="1">
      <alignment vertical="center"/>
      <protection locked="0"/>
    </xf>
    <xf numFmtId="0" fontId="5" fillId="0" borderId="41" xfId="47" applyFont="1" applyBorder="1" applyAlignment="1">
      <alignment vertical="center"/>
      <protection locked="0"/>
    </xf>
    <xf numFmtId="0" fontId="25" fillId="0" borderId="41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3" fillId="0" borderId="0" xfId="47" applyNumberFormat="1" applyFont="1" applyBorder="1" applyAlignment="1">
      <alignment horizontal="left" vertical="center"/>
      <protection locked="0"/>
    </xf>
    <xf numFmtId="0" fontId="0" fillId="0" borderId="41" xfId="47" applyBorder="1" applyAlignment="1">
      <alignment vertical="top"/>
      <protection locked="0"/>
    </xf>
    <xf numFmtId="0" fontId="25" fillId="0" borderId="41" xfId="47" applyFont="1" applyBorder="1" applyAlignment="1">
      <alignment horizontal="left"/>
      <protection locked="0"/>
    </xf>
    <xf numFmtId="0" fontId="5" fillId="0" borderId="41" xfId="47" applyFont="1" applyBorder="1" applyAlignment="1">
      <alignment/>
      <protection locked="0"/>
    </xf>
    <xf numFmtId="0" fontId="0" fillId="0" borderId="38" xfId="47" applyFont="1" applyBorder="1" applyAlignment="1">
      <alignment vertical="top"/>
      <protection locked="0"/>
    </xf>
    <xf numFmtId="0" fontId="0" fillId="0" borderId="39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0" xfId="47" applyFont="1" applyBorder="1" applyAlignment="1">
      <alignment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42" xfId="47" applyFont="1" applyBorder="1" applyAlignment="1">
      <alignment vertical="top"/>
      <protection locked="0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0" fontId="3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vertical="center"/>
    </xf>
    <xf numFmtId="4" fontId="4" fillId="34" borderId="18" xfId="0" applyNumberFormat="1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4" fillId="34" borderId="18" xfId="0" applyFont="1" applyFill="1" applyBorder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right" vertical="center"/>
    </xf>
    <xf numFmtId="0" fontId="13" fillId="34" borderId="0" xfId="0" applyFont="1" applyFill="1" applyAlignment="1">
      <alignment horizontal="center" vertical="center"/>
    </xf>
    <xf numFmtId="0" fontId="0" fillId="0" borderId="0" xfId="0" applyAlignment="1">
      <alignment/>
    </xf>
    <xf numFmtId="4" fontId="24" fillId="0" borderId="0" xfId="0" applyNumberFormat="1" applyFont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top" wrapText="1"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1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47" applyFont="1" applyBorder="1" applyAlignment="1">
      <alignment horizontal="left" vertical="top"/>
      <protection locked="0"/>
    </xf>
    <xf numFmtId="0" fontId="14" fillId="0" borderId="0" xfId="47" applyFont="1" applyBorder="1" applyAlignment="1">
      <alignment horizontal="center" vertical="center" wrapText="1"/>
      <protection locked="0"/>
    </xf>
    <xf numFmtId="0" fontId="25" fillId="0" borderId="41" xfId="47" applyFont="1" applyBorder="1" applyAlignment="1">
      <alignment horizontal="left"/>
      <protection locked="0"/>
    </xf>
    <xf numFmtId="0" fontId="3" fillId="0" borderId="0" xfId="47" applyFont="1" applyBorder="1" applyAlignment="1">
      <alignment horizontal="left" vertical="center"/>
      <protection locked="0"/>
    </xf>
    <xf numFmtId="0" fontId="14" fillId="0" borderId="0" xfId="47" applyFont="1" applyBorder="1" applyAlignment="1">
      <alignment horizontal="center" vertical="center"/>
      <protection locked="0"/>
    </xf>
    <xf numFmtId="0" fontId="3" fillId="0" borderId="0" xfId="47" applyFont="1" applyBorder="1" applyAlignment="1">
      <alignment horizontal="left" vertical="center" wrapText="1"/>
      <protection locked="0"/>
    </xf>
    <xf numFmtId="49" fontId="3" fillId="0" borderId="0" xfId="47" applyNumberFormat="1" applyFont="1" applyBorder="1" applyAlignment="1">
      <alignment horizontal="left" vertical="center" wrapText="1"/>
      <protection locked="0"/>
    </xf>
    <xf numFmtId="0" fontId="25" fillId="0" borderId="41" xfId="47" applyFont="1" applyBorder="1" applyAlignment="1">
      <alignment horizontal="left" wrapText="1"/>
      <protection locked="0"/>
    </xf>
    <xf numFmtId="0" fontId="0" fillId="32" borderId="0" xfId="0" applyFill="1" applyAlignment="1" applyProtection="1">
      <alignment/>
      <protection/>
    </xf>
    <xf numFmtId="0" fontId="38" fillId="32" borderId="0" xfId="36" applyFont="1" applyFill="1" applyAlignment="1" applyProtection="1">
      <alignment vertical="center"/>
      <protection/>
    </xf>
    <xf numFmtId="0" fontId="34" fillId="32" borderId="0" xfId="36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34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/>
      <protection/>
    </xf>
    <xf numFmtId="0" fontId="13" fillId="0" borderId="0" xfId="0" applyFont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4" fillId="34" borderId="18" xfId="0" applyFont="1" applyFill="1" applyBorder="1" applyAlignment="1" applyProtection="1">
      <alignment horizontal="right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4" fontId="4" fillId="34" borderId="18" xfId="0" applyNumberFormat="1" applyFont="1" applyFill="1" applyBorder="1" applyAlignment="1" applyProtection="1">
      <alignment vertical="center"/>
      <protection/>
    </xf>
    <xf numFmtId="0" fontId="0" fillId="34" borderId="44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right"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vertical="center"/>
      <protection/>
    </xf>
    <xf numFmtId="4" fontId="6" fillId="0" borderId="32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7" fillId="0" borderId="32" xfId="0" applyFont="1" applyBorder="1" applyAlignment="1" applyProtection="1">
      <alignment vertical="center"/>
      <protection/>
    </xf>
    <xf numFmtId="4" fontId="7" fillId="0" borderId="32" xfId="0" applyNumberFormat="1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 applyProtection="1">
      <alignment horizontal="center" vertical="center" wrapText="1"/>
      <protection/>
    </xf>
    <xf numFmtId="0" fontId="27" fillId="34" borderId="27" xfId="0" applyFont="1" applyFill="1" applyBorder="1" applyAlignment="1" applyProtection="1">
      <alignment horizontal="center" vertical="center" wrapText="1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/>
      <protection/>
    </xf>
    <xf numFmtId="0" fontId="0" fillId="0" borderId="29" xfId="0" applyFont="1" applyBorder="1" applyAlignment="1" applyProtection="1">
      <alignment vertical="center"/>
      <protection/>
    </xf>
    <xf numFmtId="166" fontId="28" fillId="0" borderId="22" xfId="0" applyNumberFormat="1" applyFont="1" applyBorder="1" applyAlignment="1" applyProtection="1">
      <alignment/>
      <protection/>
    </xf>
    <xf numFmtId="166" fontId="28" fillId="0" borderId="23" xfId="0" applyNumberFormat="1" applyFont="1" applyBorder="1" applyAlignment="1" applyProtection="1">
      <alignment/>
      <protection/>
    </xf>
    <xf numFmtId="4" fontId="29" fillId="0" borderId="0" xfId="0" applyNumberFormat="1" applyFont="1" applyAlignment="1" applyProtection="1">
      <alignment vertical="center"/>
      <protection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8" fillId="0" borderId="3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24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34" xfId="0" applyFont="1" applyBorder="1" applyAlignment="1" applyProtection="1">
      <alignment horizontal="center" vertical="center"/>
      <protection/>
    </xf>
    <xf numFmtId="49" fontId="0" fillId="0" borderId="34" xfId="0" applyNumberFormat="1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167" fontId="0" fillId="0" borderId="34" xfId="0" applyNumberFormat="1" applyFont="1" applyBorder="1" applyAlignment="1" applyProtection="1">
      <alignment vertical="center"/>
      <protection/>
    </xf>
    <xf numFmtId="4" fontId="0" fillId="0" borderId="34" xfId="0" applyNumberFormat="1" applyFont="1" applyBorder="1" applyAlignment="1" applyProtection="1">
      <alignment vertical="center"/>
      <protection/>
    </xf>
    <xf numFmtId="0" fontId="2" fillId="33" borderId="34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vertical="center" wrapText="1"/>
      <protection/>
    </xf>
    <xf numFmtId="0" fontId="32" fillId="0" borderId="0" xfId="0" applyFont="1" applyAlignment="1" applyProtection="1">
      <alignment vertical="center" wrapText="1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3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3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33" fillId="0" borderId="34" xfId="0" applyFont="1" applyBorder="1" applyAlignment="1" applyProtection="1">
      <alignment horizontal="center" vertical="center"/>
      <protection/>
    </xf>
    <xf numFmtId="49" fontId="33" fillId="0" borderId="34" xfId="0" applyNumberFormat="1" applyFont="1" applyBorder="1" applyAlignment="1" applyProtection="1">
      <alignment horizontal="left" vertical="center" wrapText="1"/>
      <protection/>
    </xf>
    <xf numFmtId="0" fontId="33" fillId="0" borderId="34" xfId="0" applyFont="1" applyBorder="1" applyAlignment="1" applyProtection="1">
      <alignment horizontal="left" vertical="center" wrapText="1"/>
      <protection/>
    </xf>
    <xf numFmtId="0" fontId="33" fillId="0" borderId="34" xfId="0" applyFont="1" applyBorder="1" applyAlignment="1" applyProtection="1">
      <alignment horizontal="center" vertical="center" wrapText="1"/>
      <protection/>
    </xf>
    <xf numFmtId="167" fontId="33" fillId="0" borderId="34" xfId="0" applyNumberFormat="1" applyFont="1" applyBorder="1" applyAlignment="1" applyProtection="1">
      <alignment vertical="center"/>
      <protection/>
    </xf>
    <xf numFmtId="4" fontId="33" fillId="0" borderId="34" xfId="0" applyNumberFormat="1" applyFont="1" applyBorder="1" applyAlignment="1" applyProtection="1">
      <alignment vertical="center"/>
      <protection/>
    </xf>
    <xf numFmtId="0" fontId="33" fillId="0" borderId="13" xfId="0" applyFont="1" applyBorder="1" applyAlignment="1" applyProtection="1">
      <alignment vertical="center"/>
      <protection/>
    </xf>
    <xf numFmtId="0" fontId="33" fillId="33" borderId="34" xfId="0" applyFont="1" applyFill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3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40" fillId="0" borderId="13" xfId="0" applyFont="1" applyBorder="1" applyAlignment="1" applyProtection="1">
      <alignment vertical="center"/>
      <protection/>
    </xf>
    <xf numFmtId="0" fontId="40" fillId="0" borderId="34" xfId="0" applyFont="1" applyBorder="1" applyAlignment="1" applyProtection="1">
      <alignment horizontal="center" vertical="center"/>
      <protection/>
    </xf>
    <xf numFmtId="49" fontId="40" fillId="0" borderId="34" xfId="0" applyNumberFormat="1" applyFont="1" applyBorder="1" applyAlignment="1" applyProtection="1">
      <alignment horizontal="left" vertical="center" wrapText="1"/>
      <protection/>
    </xf>
    <xf numFmtId="0" fontId="40" fillId="0" borderId="34" xfId="0" applyFont="1" applyBorder="1" applyAlignment="1" applyProtection="1">
      <alignment horizontal="left" vertical="center" wrapText="1"/>
      <protection/>
    </xf>
    <xf numFmtId="0" fontId="40" fillId="0" borderId="34" xfId="0" applyFont="1" applyBorder="1" applyAlignment="1" applyProtection="1">
      <alignment horizontal="center" vertical="center" wrapText="1"/>
      <protection/>
    </xf>
    <xf numFmtId="167" fontId="40" fillId="0" borderId="34" xfId="0" applyNumberFormat="1" applyFont="1" applyBorder="1" applyAlignment="1" applyProtection="1">
      <alignment vertical="center"/>
      <protection/>
    </xf>
    <xf numFmtId="4" fontId="40" fillId="0" borderId="34" xfId="0" applyNumberFormat="1" applyFont="1" applyBorder="1" applyAlignment="1" applyProtection="1">
      <alignment vertical="center"/>
      <protection/>
    </xf>
    <xf numFmtId="0" fontId="41" fillId="33" borderId="34" xfId="0" applyFont="1" applyFill="1" applyBorder="1" applyAlignment="1" applyProtection="1">
      <alignment horizontal="left" vertic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/>
      <protection/>
    </xf>
    <xf numFmtId="166" fontId="41" fillId="0" borderId="0" xfId="0" applyNumberFormat="1" applyFont="1" applyBorder="1" applyAlignment="1" applyProtection="1">
      <alignment vertical="center"/>
      <protection/>
    </xf>
    <xf numFmtId="166" fontId="41" fillId="0" borderId="24" xfId="0" applyNumberFormat="1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4" fontId="40" fillId="0" borderId="0" xfId="0" applyNumberFormat="1" applyFont="1" applyAlignment="1" applyProtection="1">
      <alignment vertical="center"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42" fillId="0" borderId="0" xfId="0" applyFont="1" applyAlignment="1" applyProtection="1">
      <alignment horizontal="left" vertical="center"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40" fillId="0" borderId="30" xfId="0" applyFont="1" applyBorder="1" applyAlignment="1" applyProtection="1">
      <alignment vertical="center"/>
      <protection/>
    </xf>
    <xf numFmtId="0" fontId="40" fillId="0" borderId="24" xfId="0" applyFont="1" applyBorder="1" applyAlignment="1" applyProtection="1">
      <alignment vertical="center"/>
      <protection/>
    </xf>
    <xf numFmtId="0" fontId="44" fillId="0" borderId="0" xfId="0" applyFont="1" applyAlignment="1" applyProtection="1">
      <alignment vertical="center" wrapText="1"/>
      <protection/>
    </xf>
    <xf numFmtId="0" fontId="42" fillId="0" borderId="0" xfId="0" applyFont="1" applyBorder="1" applyAlignment="1" applyProtection="1">
      <alignment horizontal="left" vertical="center"/>
      <protection/>
    </xf>
    <xf numFmtId="0" fontId="44" fillId="0" borderId="0" xfId="0" applyFont="1" applyBorder="1" applyAlignment="1" applyProtection="1">
      <alignment vertical="center" wrapText="1"/>
      <protection/>
    </xf>
    <xf numFmtId="0" fontId="45" fillId="0" borderId="13" xfId="0" applyFont="1" applyBorder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horizontal="left" vertical="center"/>
      <protection/>
    </xf>
    <xf numFmtId="0" fontId="45" fillId="0" borderId="0" xfId="0" applyFont="1" applyAlignment="1" applyProtection="1">
      <alignment horizontal="left" vertical="center"/>
      <protection/>
    </xf>
    <xf numFmtId="0" fontId="45" fillId="0" borderId="0" xfId="0" applyFont="1" applyAlignment="1" applyProtection="1">
      <alignment horizontal="left" vertical="center" wrapText="1"/>
      <protection/>
    </xf>
    <xf numFmtId="167" fontId="45" fillId="0" borderId="0" xfId="0" applyNumberFormat="1" applyFont="1" applyAlignment="1" applyProtection="1">
      <alignment vertical="center"/>
      <protection/>
    </xf>
    <xf numFmtId="0" fontId="45" fillId="0" borderId="30" xfId="0" applyFont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vertical="center"/>
      <protection/>
    </xf>
    <xf numFmtId="0" fontId="45" fillId="0" borderId="24" xfId="0" applyFont="1" applyBorder="1" applyAlignment="1" applyProtection="1">
      <alignment vertical="center"/>
      <protection/>
    </xf>
    <xf numFmtId="0" fontId="46" fillId="0" borderId="13" xfId="0" applyFont="1" applyBorder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42" fillId="0" borderId="0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horizontal="left" vertical="center" wrapText="1"/>
      <protection/>
    </xf>
    <xf numFmtId="167" fontId="46" fillId="0" borderId="0" xfId="0" applyNumberFormat="1" applyFont="1" applyBorder="1" applyAlignment="1" applyProtection="1">
      <alignment vertical="center"/>
      <protection/>
    </xf>
    <xf numFmtId="0" fontId="46" fillId="0" borderId="30" xfId="0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6" fillId="0" borderId="24" xfId="0" applyFont="1" applyBorder="1" applyAlignment="1" applyProtection="1">
      <alignment vertical="center"/>
      <protection/>
    </xf>
    <xf numFmtId="0" fontId="46" fillId="0" borderId="0" xfId="0" applyFont="1" applyAlignment="1" applyProtection="1">
      <alignment horizontal="left" vertical="center"/>
      <protection/>
    </xf>
    <xf numFmtId="0" fontId="40" fillId="0" borderId="13" xfId="0" applyFont="1" applyBorder="1" applyAlignment="1" applyProtection="1">
      <alignment vertical="center"/>
      <protection/>
    </xf>
    <xf numFmtId="0" fontId="47" fillId="0" borderId="34" xfId="0" applyFont="1" applyBorder="1" applyAlignment="1" applyProtection="1">
      <alignment horizontal="center" vertical="center"/>
      <protection/>
    </xf>
    <xf numFmtId="49" fontId="47" fillId="0" borderId="34" xfId="0" applyNumberFormat="1" applyFont="1" applyBorder="1" applyAlignment="1" applyProtection="1">
      <alignment horizontal="left" vertical="center" wrapText="1"/>
      <protection/>
    </xf>
    <xf numFmtId="0" fontId="47" fillId="0" borderId="34" xfId="0" applyFont="1" applyBorder="1" applyAlignment="1" applyProtection="1">
      <alignment horizontal="left" vertical="center" wrapText="1"/>
      <protection/>
    </xf>
    <xf numFmtId="0" fontId="47" fillId="0" borderId="34" xfId="0" applyFont="1" applyBorder="1" applyAlignment="1" applyProtection="1">
      <alignment horizontal="center" vertical="center" wrapText="1"/>
      <protection/>
    </xf>
    <xf numFmtId="167" fontId="47" fillId="0" borderId="34" xfId="0" applyNumberFormat="1" applyFont="1" applyBorder="1" applyAlignment="1" applyProtection="1">
      <alignment vertical="center"/>
      <protection/>
    </xf>
    <xf numFmtId="4" fontId="47" fillId="0" borderId="34" xfId="0" applyNumberFormat="1" applyFont="1" applyBorder="1" applyAlignment="1" applyProtection="1">
      <alignment vertical="center"/>
      <protection/>
    </xf>
    <xf numFmtId="0" fontId="47" fillId="0" borderId="13" xfId="0" applyFont="1" applyBorder="1" applyAlignment="1" applyProtection="1">
      <alignment vertical="center"/>
      <protection/>
    </xf>
    <xf numFmtId="0" fontId="47" fillId="33" borderId="34" xfId="0" applyFont="1" applyFill="1" applyBorder="1" applyAlignment="1" applyProtection="1">
      <alignment horizontal="left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/>
      <protection/>
    </xf>
    <xf numFmtId="166" fontId="41" fillId="0" borderId="0" xfId="0" applyNumberFormat="1" applyFont="1" applyBorder="1" applyAlignment="1" applyProtection="1">
      <alignment vertical="center"/>
      <protection/>
    </xf>
    <xf numFmtId="166" fontId="41" fillId="0" borderId="24" xfId="0" applyNumberFormat="1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4" fontId="40" fillId="0" borderId="0" xfId="0" applyNumberFormat="1" applyFont="1" applyAlignment="1" applyProtection="1">
      <alignment vertical="center"/>
      <protection/>
    </xf>
    <xf numFmtId="0" fontId="40" fillId="0" borderId="30" xfId="0" applyFont="1" applyBorder="1" applyAlignment="1" applyProtection="1">
      <alignment vertical="center"/>
      <protection/>
    </xf>
    <xf numFmtId="0" fontId="40" fillId="0" borderId="24" xfId="0" applyFont="1" applyBorder="1" applyAlignment="1" applyProtection="1">
      <alignment vertical="center"/>
      <protection/>
    </xf>
    <xf numFmtId="0" fontId="48" fillId="0" borderId="0" xfId="0" applyFont="1" applyAlignment="1" applyProtection="1">
      <alignment/>
      <protection/>
    </xf>
    <xf numFmtId="0" fontId="48" fillId="0" borderId="13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 horizontal="left"/>
      <protection/>
    </xf>
    <xf numFmtId="0" fontId="49" fillId="0" borderId="0" xfId="0" applyFont="1" applyBorder="1" applyAlignment="1" applyProtection="1">
      <alignment horizontal="left"/>
      <protection/>
    </xf>
    <xf numFmtId="4" fontId="49" fillId="0" borderId="0" xfId="0" applyNumberFormat="1" applyFont="1" applyBorder="1" applyAlignment="1" applyProtection="1">
      <alignment/>
      <protection/>
    </xf>
    <xf numFmtId="0" fontId="40" fillId="0" borderId="34" xfId="0" applyFont="1" applyBorder="1" applyAlignment="1" applyProtection="1">
      <alignment horizontal="center" vertical="center"/>
      <protection/>
    </xf>
    <xf numFmtId="49" fontId="40" fillId="0" borderId="34" xfId="0" applyNumberFormat="1" applyFont="1" applyBorder="1" applyAlignment="1" applyProtection="1">
      <alignment horizontal="left" vertical="center" wrapText="1"/>
      <protection/>
    </xf>
    <xf numFmtId="0" fontId="40" fillId="0" borderId="34" xfId="0" applyFont="1" applyBorder="1" applyAlignment="1" applyProtection="1">
      <alignment horizontal="left" vertical="center" wrapText="1"/>
      <protection/>
    </xf>
    <xf numFmtId="0" fontId="40" fillId="0" borderId="34" xfId="0" applyFont="1" applyBorder="1" applyAlignment="1" applyProtection="1">
      <alignment horizontal="center" vertical="center" wrapText="1"/>
      <protection/>
    </xf>
    <xf numFmtId="167" fontId="40" fillId="0" borderId="34" xfId="0" applyNumberFormat="1" applyFont="1" applyBorder="1" applyAlignment="1" applyProtection="1">
      <alignment vertical="center"/>
      <protection/>
    </xf>
    <xf numFmtId="4" fontId="40" fillId="0" borderId="34" xfId="0" applyNumberFormat="1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167" fontId="71" fillId="19" borderId="34" xfId="37" applyNumberFormat="1" applyBorder="1" applyAlignment="1" applyProtection="1">
      <alignment vertical="center"/>
      <protection/>
    </xf>
    <xf numFmtId="4" fontId="71" fillId="19" borderId="34" xfId="37" applyNumberFormat="1" applyBorder="1" applyAlignment="1" applyProtection="1">
      <alignment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5519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3DE3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Data\System\Temp\rad5519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Data\System\Temp\rad3DE3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" customHeight="1">
      <c r="A1" s="80" t="s">
        <v>219</v>
      </c>
      <c r="B1" s="81"/>
      <c r="C1" s="81"/>
      <c r="D1" s="82" t="s">
        <v>220</v>
      </c>
      <c r="E1" s="81"/>
      <c r="F1" s="81"/>
      <c r="G1" s="81"/>
      <c r="H1" s="81"/>
      <c r="I1" s="81"/>
      <c r="J1" s="81"/>
      <c r="K1" s="83" t="s">
        <v>31</v>
      </c>
      <c r="L1" s="83"/>
      <c r="M1" s="83"/>
      <c r="N1" s="83"/>
      <c r="O1" s="83"/>
      <c r="P1" s="83"/>
      <c r="Q1" s="83"/>
      <c r="R1" s="83"/>
      <c r="S1" s="83"/>
      <c r="T1" s="81"/>
      <c r="U1" s="81"/>
      <c r="V1" s="81"/>
      <c r="W1" s="83" t="s">
        <v>32</v>
      </c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78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6" t="s">
        <v>221</v>
      </c>
      <c r="BB1" s="6" t="s">
        <v>222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8" t="s">
        <v>223</v>
      </c>
      <c r="BU1" s="8" t="s">
        <v>223</v>
      </c>
      <c r="BV1" s="8" t="s">
        <v>224</v>
      </c>
    </row>
    <row r="2" spans="3:72" ht="36.75" customHeight="1">
      <c r="AR2" s="179" t="s">
        <v>225</v>
      </c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S2" s="9" t="s">
        <v>226</v>
      </c>
      <c r="BT2" s="9" t="s">
        <v>227</v>
      </c>
    </row>
    <row r="3" spans="2:72" ht="6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226</v>
      </c>
      <c r="BT3" s="9" t="s">
        <v>228</v>
      </c>
    </row>
    <row r="4" spans="2:71" ht="36.75" customHeight="1">
      <c r="B4" s="13"/>
      <c r="C4" s="14"/>
      <c r="D4" s="15" t="s">
        <v>229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6"/>
      <c r="AS4" s="17" t="s">
        <v>230</v>
      </c>
      <c r="BE4" s="18" t="s">
        <v>231</v>
      </c>
      <c r="BS4" s="9" t="s">
        <v>232</v>
      </c>
    </row>
    <row r="5" spans="2:71" ht="14.25" customHeight="1">
      <c r="B5" s="13"/>
      <c r="C5" s="14"/>
      <c r="D5" s="19" t="s">
        <v>233</v>
      </c>
      <c r="E5" s="14"/>
      <c r="F5" s="14"/>
      <c r="G5" s="14"/>
      <c r="H5" s="14"/>
      <c r="I5" s="14"/>
      <c r="J5" s="14"/>
      <c r="K5" s="188" t="s">
        <v>234</v>
      </c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4"/>
      <c r="AQ5" s="16"/>
      <c r="BE5" s="186" t="s">
        <v>235</v>
      </c>
      <c r="BS5" s="9" t="s">
        <v>226</v>
      </c>
    </row>
    <row r="6" spans="2:71" ht="36.75" customHeight="1">
      <c r="B6" s="13"/>
      <c r="C6" s="14"/>
      <c r="D6" s="21" t="s">
        <v>236</v>
      </c>
      <c r="E6" s="14"/>
      <c r="F6" s="14"/>
      <c r="G6" s="14"/>
      <c r="H6" s="14"/>
      <c r="I6" s="14"/>
      <c r="J6" s="14"/>
      <c r="K6" s="190" t="s">
        <v>237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4"/>
      <c r="AQ6" s="16"/>
      <c r="BE6" s="180"/>
      <c r="BS6" s="9" t="s">
        <v>238</v>
      </c>
    </row>
    <row r="7" spans="2:71" ht="14.25" customHeight="1">
      <c r="B7" s="13"/>
      <c r="C7" s="14"/>
      <c r="D7" s="22" t="s">
        <v>239</v>
      </c>
      <c r="E7" s="14"/>
      <c r="F7" s="14"/>
      <c r="G7" s="14"/>
      <c r="H7" s="14"/>
      <c r="I7" s="14"/>
      <c r="J7" s="14"/>
      <c r="K7" s="20" t="s">
        <v>222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22" t="s">
        <v>240</v>
      </c>
      <c r="AL7" s="14"/>
      <c r="AM7" s="14"/>
      <c r="AN7" s="20" t="s">
        <v>222</v>
      </c>
      <c r="AO7" s="14"/>
      <c r="AP7" s="14"/>
      <c r="AQ7" s="16"/>
      <c r="BE7" s="180"/>
      <c r="BS7" s="9" t="s">
        <v>241</v>
      </c>
    </row>
    <row r="8" spans="2:71" ht="14.25" customHeight="1">
      <c r="B8" s="13"/>
      <c r="C8" s="14"/>
      <c r="D8" s="22" t="s">
        <v>242</v>
      </c>
      <c r="E8" s="14"/>
      <c r="F8" s="14"/>
      <c r="G8" s="14"/>
      <c r="H8" s="14"/>
      <c r="I8" s="14"/>
      <c r="J8" s="14"/>
      <c r="K8" s="20" t="s">
        <v>243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2" t="s">
        <v>244</v>
      </c>
      <c r="AL8" s="14"/>
      <c r="AM8" s="14"/>
      <c r="AN8" s="23" t="s">
        <v>245</v>
      </c>
      <c r="AO8" s="14"/>
      <c r="AP8" s="14"/>
      <c r="AQ8" s="16"/>
      <c r="BE8" s="180"/>
      <c r="BS8" s="9" t="s">
        <v>246</v>
      </c>
    </row>
    <row r="9" spans="2:71" ht="14.2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6"/>
      <c r="BE9" s="180"/>
      <c r="BS9" s="9" t="s">
        <v>247</v>
      </c>
    </row>
    <row r="10" spans="2:71" ht="14.25" customHeight="1">
      <c r="B10" s="13"/>
      <c r="C10" s="14"/>
      <c r="D10" s="22" t="s">
        <v>248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22" t="s">
        <v>249</v>
      </c>
      <c r="AL10" s="14"/>
      <c r="AM10" s="14"/>
      <c r="AN10" s="20" t="s">
        <v>222</v>
      </c>
      <c r="AO10" s="14"/>
      <c r="AP10" s="14"/>
      <c r="AQ10" s="16"/>
      <c r="BE10" s="180"/>
      <c r="BS10" s="9" t="s">
        <v>238</v>
      </c>
    </row>
    <row r="11" spans="2:71" ht="18" customHeight="1">
      <c r="B11" s="13"/>
      <c r="C11" s="14"/>
      <c r="D11" s="14"/>
      <c r="E11" s="20" t="s">
        <v>243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22" t="s">
        <v>250</v>
      </c>
      <c r="AL11" s="14"/>
      <c r="AM11" s="14"/>
      <c r="AN11" s="20" t="s">
        <v>222</v>
      </c>
      <c r="AO11" s="14"/>
      <c r="AP11" s="14"/>
      <c r="AQ11" s="16"/>
      <c r="BE11" s="180"/>
      <c r="BS11" s="9" t="s">
        <v>238</v>
      </c>
    </row>
    <row r="12" spans="2:71" ht="6.75" customHeight="1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6"/>
      <c r="BE12" s="180"/>
      <c r="BS12" s="9" t="s">
        <v>238</v>
      </c>
    </row>
    <row r="13" spans="2:71" ht="14.25" customHeight="1">
      <c r="B13" s="13"/>
      <c r="C13" s="14"/>
      <c r="D13" s="22" t="s">
        <v>251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22" t="s">
        <v>249</v>
      </c>
      <c r="AL13" s="14"/>
      <c r="AM13" s="14"/>
      <c r="AN13" s="24" t="s">
        <v>252</v>
      </c>
      <c r="AO13" s="14"/>
      <c r="AP13" s="14"/>
      <c r="AQ13" s="16"/>
      <c r="BE13" s="180"/>
      <c r="BS13" s="9" t="s">
        <v>238</v>
      </c>
    </row>
    <row r="14" spans="2:71" ht="15">
      <c r="B14" s="13"/>
      <c r="C14" s="14"/>
      <c r="D14" s="14"/>
      <c r="E14" s="191" t="s">
        <v>252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22" t="s">
        <v>250</v>
      </c>
      <c r="AL14" s="14"/>
      <c r="AM14" s="14"/>
      <c r="AN14" s="24" t="s">
        <v>252</v>
      </c>
      <c r="AO14" s="14"/>
      <c r="AP14" s="14"/>
      <c r="AQ14" s="16"/>
      <c r="BE14" s="180"/>
      <c r="BS14" s="9" t="s">
        <v>238</v>
      </c>
    </row>
    <row r="15" spans="2:71" ht="6.75" customHeight="1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6"/>
      <c r="BE15" s="180"/>
      <c r="BS15" s="9" t="s">
        <v>223</v>
      </c>
    </row>
    <row r="16" spans="2:71" ht="14.25" customHeight="1">
      <c r="B16" s="13"/>
      <c r="C16" s="14"/>
      <c r="D16" s="22" t="s">
        <v>253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22" t="s">
        <v>249</v>
      </c>
      <c r="AL16" s="14"/>
      <c r="AM16" s="14"/>
      <c r="AN16" s="20" t="s">
        <v>222</v>
      </c>
      <c r="AO16" s="14"/>
      <c r="AP16" s="14"/>
      <c r="AQ16" s="16"/>
      <c r="BE16" s="180"/>
      <c r="BS16" s="9" t="s">
        <v>223</v>
      </c>
    </row>
    <row r="17" spans="2:71" ht="18" customHeight="1">
      <c r="B17" s="13"/>
      <c r="C17" s="14"/>
      <c r="D17" s="14"/>
      <c r="E17" s="20" t="s">
        <v>243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22" t="s">
        <v>250</v>
      </c>
      <c r="AL17" s="14"/>
      <c r="AM17" s="14"/>
      <c r="AN17" s="20" t="s">
        <v>222</v>
      </c>
      <c r="AO17" s="14"/>
      <c r="AP17" s="14"/>
      <c r="AQ17" s="16"/>
      <c r="BE17" s="180"/>
      <c r="BS17" s="9" t="s">
        <v>254</v>
      </c>
    </row>
    <row r="18" spans="2:71" ht="6.75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6"/>
      <c r="BE18" s="180"/>
      <c r="BS18" s="9" t="s">
        <v>226</v>
      </c>
    </row>
    <row r="19" spans="2:71" ht="14.25" customHeight="1">
      <c r="B19" s="13"/>
      <c r="C19" s="14"/>
      <c r="D19" s="22" t="s">
        <v>255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6"/>
      <c r="BE19" s="180"/>
      <c r="BS19" s="9" t="s">
        <v>226</v>
      </c>
    </row>
    <row r="20" spans="2:71" ht="20.25" customHeight="1">
      <c r="B20" s="13"/>
      <c r="C20" s="14"/>
      <c r="D20" s="14"/>
      <c r="E20" s="195" t="s">
        <v>222</v>
      </c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4"/>
      <c r="AP20" s="14"/>
      <c r="AQ20" s="16"/>
      <c r="BE20" s="180"/>
      <c r="BS20" s="9" t="s">
        <v>223</v>
      </c>
    </row>
    <row r="21" spans="2:57" ht="6.75" customHeight="1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6"/>
      <c r="BE21" s="180"/>
    </row>
    <row r="22" spans="2:57" ht="6.75" customHeight="1">
      <c r="B22" s="13"/>
      <c r="C22" s="1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14"/>
      <c r="AQ22" s="16"/>
      <c r="BE22" s="180"/>
    </row>
    <row r="23" spans="2:57" s="1" customFormat="1" ht="25.5" customHeight="1">
      <c r="B23" s="26"/>
      <c r="C23" s="27"/>
      <c r="D23" s="28" t="s">
        <v>256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196">
        <f>ROUND(AG51,2)</f>
        <v>0</v>
      </c>
      <c r="AL23" s="197"/>
      <c r="AM23" s="197"/>
      <c r="AN23" s="197"/>
      <c r="AO23" s="197"/>
      <c r="AP23" s="27"/>
      <c r="AQ23" s="30"/>
      <c r="BE23" s="175"/>
    </row>
    <row r="24" spans="2:57" s="1" customFormat="1" ht="6.75" customHeight="1"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30"/>
      <c r="BE24" s="175"/>
    </row>
    <row r="25" spans="2:57" s="1" customFormat="1" ht="13.5"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198" t="s">
        <v>257</v>
      </c>
      <c r="M25" s="185"/>
      <c r="N25" s="185"/>
      <c r="O25" s="185"/>
      <c r="P25" s="27"/>
      <c r="Q25" s="27"/>
      <c r="R25" s="27"/>
      <c r="S25" s="27"/>
      <c r="T25" s="27"/>
      <c r="U25" s="27"/>
      <c r="V25" s="27"/>
      <c r="W25" s="198" t="s">
        <v>258</v>
      </c>
      <c r="X25" s="185"/>
      <c r="Y25" s="185"/>
      <c r="Z25" s="185"/>
      <c r="AA25" s="185"/>
      <c r="AB25" s="185"/>
      <c r="AC25" s="185"/>
      <c r="AD25" s="185"/>
      <c r="AE25" s="185"/>
      <c r="AF25" s="27"/>
      <c r="AG25" s="27"/>
      <c r="AH25" s="27"/>
      <c r="AI25" s="27"/>
      <c r="AJ25" s="27"/>
      <c r="AK25" s="198" t="s">
        <v>259</v>
      </c>
      <c r="AL25" s="185"/>
      <c r="AM25" s="185"/>
      <c r="AN25" s="185"/>
      <c r="AO25" s="185"/>
      <c r="AP25" s="27"/>
      <c r="AQ25" s="30"/>
      <c r="BE25" s="175"/>
    </row>
    <row r="26" spans="2:57" s="2" customFormat="1" ht="14.25" customHeight="1">
      <c r="B26" s="31"/>
      <c r="C26" s="32"/>
      <c r="D26" s="33" t="s">
        <v>260</v>
      </c>
      <c r="E26" s="32"/>
      <c r="F26" s="33" t="s">
        <v>261</v>
      </c>
      <c r="G26" s="32"/>
      <c r="H26" s="32"/>
      <c r="I26" s="32"/>
      <c r="J26" s="32"/>
      <c r="K26" s="32"/>
      <c r="L26" s="163">
        <v>0.21</v>
      </c>
      <c r="M26" s="164"/>
      <c r="N26" s="164"/>
      <c r="O26" s="164"/>
      <c r="P26" s="32"/>
      <c r="Q26" s="32"/>
      <c r="R26" s="32"/>
      <c r="S26" s="32"/>
      <c r="T26" s="32"/>
      <c r="U26" s="32"/>
      <c r="V26" s="32"/>
      <c r="W26" s="172">
        <f>ROUND(AZ51,2)</f>
        <v>0</v>
      </c>
      <c r="X26" s="164"/>
      <c r="Y26" s="164"/>
      <c r="Z26" s="164"/>
      <c r="AA26" s="164"/>
      <c r="AB26" s="164"/>
      <c r="AC26" s="164"/>
      <c r="AD26" s="164"/>
      <c r="AE26" s="164"/>
      <c r="AF26" s="32"/>
      <c r="AG26" s="32"/>
      <c r="AH26" s="32"/>
      <c r="AI26" s="32"/>
      <c r="AJ26" s="32"/>
      <c r="AK26" s="172">
        <f>ROUND(AV51,2)</f>
        <v>0</v>
      </c>
      <c r="AL26" s="164"/>
      <c r="AM26" s="164"/>
      <c r="AN26" s="164"/>
      <c r="AO26" s="164"/>
      <c r="AP26" s="32"/>
      <c r="AQ26" s="34"/>
      <c r="BE26" s="187"/>
    </row>
    <row r="27" spans="2:57" s="2" customFormat="1" ht="14.25" customHeight="1">
      <c r="B27" s="31"/>
      <c r="C27" s="32"/>
      <c r="D27" s="32"/>
      <c r="E27" s="32"/>
      <c r="F27" s="33" t="s">
        <v>262</v>
      </c>
      <c r="G27" s="32"/>
      <c r="H27" s="32"/>
      <c r="I27" s="32"/>
      <c r="J27" s="32"/>
      <c r="K27" s="32"/>
      <c r="L27" s="163">
        <v>0.15</v>
      </c>
      <c r="M27" s="164"/>
      <c r="N27" s="164"/>
      <c r="O27" s="164"/>
      <c r="P27" s="32"/>
      <c r="Q27" s="32"/>
      <c r="R27" s="32"/>
      <c r="S27" s="32"/>
      <c r="T27" s="32"/>
      <c r="U27" s="32"/>
      <c r="V27" s="32"/>
      <c r="W27" s="172">
        <f>ROUND(BA51,2)</f>
        <v>0</v>
      </c>
      <c r="X27" s="164"/>
      <c r="Y27" s="164"/>
      <c r="Z27" s="164"/>
      <c r="AA27" s="164"/>
      <c r="AB27" s="164"/>
      <c r="AC27" s="164"/>
      <c r="AD27" s="164"/>
      <c r="AE27" s="164"/>
      <c r="AF27" s="32"/>
      <c r="AG27" s="32"/>
      <c r="AH27" s="32"/>
      <c r="AI27" s="32"/>
      <c r="AJ27" s="32"/>
      <c r="AK27" s="172">
        <f>ROUND(AW51,2)</f>
        <v>0</v>
      </c>
      <c r="AL27" s="164"/>
      <c r="AM27" s="164"/>
      <c r="AN27" s="164"/>
      <c r="AO27" s="164"/>
      <c r="AP27" s="32"/>
      <c r="AQ27" s="34"/>
      <c r="BE27" s="187"/>
    </row>
    <row r="28" spans="2:57" s="2" customFormat="1" ht="14.25" customHeight="1" hidden="1">
      <c r="B28" s="31"/>
      <c r="C28" s="32"/>
      <c r="D28" s="32"/>
      <c r="E28" s="32"/>
      <c r="F28" s="33" t="s">
        <v>263</v>
      </c>
      <c r="G28" s="32"/>
      <c r="H28" s="32"/>
      <c r="I28" s="32"/>
      <c r="J28" s="32"/>
      <c r="K28" s="32"/>
      <c r="L28" s="163">
        <v>0.21</v>
      </c>
      <c r="M28" s="164"/>
      <c r="N28" s="164"/>
      <c r="O28" s="164"/>
      <c r="P28" s="32"/>
      <c r="Q28" s="32"/>
      <c r="R28" s="32"/>
      <c r="S28" s="32"/>
      <c r="T28" s="32"/>
      <c r="U28" s="32"/>
      <c r="V28" s="32"/>
      <c r="W28" s="172">
        <f>ROUND(BB51,2)</f>
        <v>0</v>
      </c>
      <c r="X28" s="164"/>
      <c r="Y28" s="164"/>
      <c r="Z28" s="164"/>
      <c r="AA28" s="164"/>
      <c r="AB28" s="164"/>
      <c r="AC28" s="164"/>
      <c r="AD28" s="164"/>
      <c r="AE28" s="164"/>
      <c r="AF28" s="32"/>
      <c r="AG28" s="32"/>
      <c r="AH28" s="32"/>
      <c r="AI28" s="32"/>
      <c r="AJ28" s="32"/>
      <c r="AK28" s="172">
        <v>0</v>
      </c>
      <c r="AL28" s="164"/>
      <c r="AM28" s="164"/>
      <c r="AN28" s="164"/>
      <c r="AO28" s="164"/>
      <c r="AP28" s="32"/>
      <c r="AQ28" s="34"/>
      <c r="BE28" s="187"/>
    </row>
    <row r="29" spans="2:57" s="2" customFormat="1" ht="14.25" customHeight="1" hidden="1">
      <c r="B29" s="31"/>
      <c r="C29" s="32"/>
      <c r="D29" s="32"/>
      <c r="E29" s="32"/>
      <c r="F29" s="33" t="s">
        <v>264</v>
      </c>
      <c r="G29" s="32"/>
      <c r="H29" s="32"/>
      <c r="I29" s="32"/>
      <c r="J29" s="32"/>
      <c r="K29" s="32"/>
      <c r="L29" s="163">
        <v>0.15</v>
      </c>
      <c r="M29" s="164"/>
      <c r="N29" s="164"/>
      <c r="O29" s="164"/>
      <c r="P29" s="32"/>
      <c r="Q29" s="32"/>
      <c r="R29" s="32"/>
      <c r="S29" s="32"/>
      <c r="T29" s="32"/>
      <c r="U29" s="32"/>
      <c r="V29" s="32"/>
      <c r="W29" s="172">
        <f>ROUND(BC51,2)</f>
        <v>0</v>
      </c>
      <c r="X29" s="164"/>
      <c r="Y29" s="164"/>
      <c r="Z29" s="164"/>
      <c r="AA29" s="164"/>
      <c r="AB29" s="164"/>
      <c r="AC29" s="164"/>
      <c r="AD29" s="164"/>
      <c r="AE29" s="164"/>
      <c r="AF29" s="32"/>
      <c r="AG29" s="32"/>
      <c r="AH29" s="32"/>
      <c r="AI29" s="32"/>
      <c r="AJ29" s="32"/>
      <c r="AK29" s="172">
        <v>0</v>
      </c>
      <c r="AL29" s="164"/>
      <c r="AM29" s="164"/>
      <c r="AN29" s="164"/>
      <c r="AO29" s="164"/>
      <c r="AP29" s="32"/>
      <c r="AQ29" s="34"/>
      <c r="BE29" s="187"/>
    </row>
    <row r="30" spans="2:57" s="2" customFormat="1" ht="14.25" customHeight="1" hidden="1">
      <c r="B30" s="31"/>
      <c r="C30" s="32"/>
      <c r="D30" s="32"/>
      <c r="E30" s="32"/>
      <c r="F30" s="33" t="s">
        <v>265</v>
      </c>
      <c r="G30" s="32"/>
      <c r="H30" s="32"/>
      <c r="I30" s="32"/>
      <c r="J30" s="32"/>
      <c r="K30" s="32"/>
      <c r="L30" s="163">
        <v>0</v>
      </c>
      <c r="M30" s="164"/>
      <c r="N30" s="164"/>
      <c r="O30" s="164"/>
      <c r="P30" s="32"/>
      <c r="Q30" s="32"/>
      <c r="R30" s="32"/>
      <c r="S30" s="32"/>
      <c r="T30" s="32"/>
      <c r="U30" s="32"/>
      <c r="V30" s="32"/>
      <c r="W30" s="172">
        <f>ROUND(BD51,2)</f>
        <v>0</v>
      </c>
      <c r="X30" s="164"/>
      <c r="Y30" s="164"/>
      <c r="Z30" s="164"/>
      <c r="AA30" s="164"/>
      <c r="AB30" s="164"/>
      <c r="AC30" s="164"/>
      <c r="AD30" s="164"/>
      <c r="AE30" s="164"/>
      <c r="AF30" s="32"/>
      <c r="AG30" s="32"/>
      <c r="AH30" s="32"/>
      <c r="AI30" s="32"/>
      <c r="AJ30" s="32"/>
      <c r="AK30" s="172">
        <v>0</v>
      </c>
      <c r="AL30" s="164"/>
      <c r="AM30" s="164"/>
      <c r="AN30" s="164"/>
      <c r="AO30" s="164"/>
      <c r="AP30" s="32"/>
      <c r="AQ30" s="34"/>
      <c r="BE30" s="187"/>
    </row>
    <row r="31" spans="2:57" s="1" customFormat="1" ht="6.75" customHeight="1"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30"/>
      <c r="BE31" s="175"/>
    </row>
    <row r="32" spans="2:57" s="1" customFormat="1" ht="25.5" customHeight="1">
      <c r="B32" s="26"/>
      <c r="C32" s="35"/>
      <c r="D32" s="36" t="s">
        <v>266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 t="s">
        <v>267</v>
      </c>
      <c r="U32" s="37"/>
      <c r="V32" s="37"/>
      <c r="W32" s="37"/>
      <c r="X32" s="173" t="s">
        <v>268</v>
      </c>
      <c r="Y32" s="169"/>
      <c r="Z32" s="169"/>
      <c r="AA32" s="169"/>
      <c r="AB32" s="169"/>
      <c r="AC32" s="37"/>
      <c r="AD32" s="37"/>
      <c r="AE32" s="37"/>
      <c r="AF32" s="37"/>
      <c r="AG32" s="37"/>
      <c r="AH32" s="37"/>
      <c r="AI32" s="37"/>
      <c r="AJ32" s="37"/>
      <c r="AK32" s="170">
        <f>SUM(AK23:AK30)</f>
        <v>0</v>
      </c>
      <c r="AL32" s="169"/>
      <c r="AM32" s="169"/>
      <c r="AN32" s="169"/>
      <c r="AO32" s="171"/>
      <c r="AP32" s="35"/>
      <c r="AQ32" s="39"/>
      <c r="BE32" s="175"/>
    </row>
    <row r="33" spans="2:43" s="1" customFormat="1" ht="6.75" customHeight="1"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30"/>
    </row>
    <row r="34" spans="2:43" s="1" customFormat="1" ht="6.75" customHeight="1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2"/>
    </row>
    <row r="38" spans="2:44" s="1" customFormat="1" ht="6.75" customHeight="1"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26"/>
    </row>
    <row r="39" spans="2:44" s="1" customFormat="1" ht="36.75" customHeight="1">
      <c r="B39" s="26"/>
      <c r="C39" s="45" t="s">
        <v>269</v>
      </c>
      <c r="AR39" s="26"/>
    </row>
    <row r="40" spans="2:44" s="1" customFormat="1" ht="6.75" customHeight="1">
      <c r="B40" s="26"/>
      <c r="AR40" s="26"/>
    </row>
    <row r="41" spans="2:44" s="3" customFormat="1" ht="14.25" customHeight="1">
      <c r="B41" s="46"/>
      <c r="C41" s="47" t="s">
        <v>233</v>
      </c>
      <c r="L41" s="3" t="str">
        <f>K5</f>
        <v>11</v>
      </c>
      <c r="AR41" s="46"/>
    </row>
    <row r="42" spans="2:44" s="4" customFormat="1" ht="36.75" customHeight="1">
      <c r="B42" s="48"/>
      <c r="C42" s="49" t="s">
        <v>236</v>
      </c>
      <c r="L42" s="193" t="str">
        <f>K6</f>
        <v>Revitalizace Brusnice, řešení havarijního zatrubnění toku</v>
      </c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R42" s="48"/>
    </row>
    <row r="43" spans="2:44" s="1" customFormat="1" ht="6.75" customHeight="1">
      <c r="B43" s="26"/>
      <c r="AR43" s="26"/>
    </row>
    <row r="44" spans="2:44" s="1" customFormat="1" ht="15">
      <c r="B44" s="26"/>
      <c r="C44" s="47" t="s">
        <v>242</v>
      </c>
      <c r="L44" s="50" t="str">
        <f>IF(K8="","",K8)</f>
        <v> </v>
      </c>
      <c r="AI44" s="47" t="s">
        <v>244</v>
      </c>
      <c r="AM44" s="174" t="str">
        <f>IF(AN8="","",AN8)</f>
        <v>5.9.2016</v>
      </c>
      <c r="AN44" s="175"/>
      <c r="AR44" s="26"/>
    </row>
    <row r="45" spans="2:44" s="1" customFormat="1" ht="6.75" customHeight="1">
      <c r="B45" s="26"/>
      <c r="AR45" s="26"/>
    </row>
    <row r="46" spans="2:56" s="1" customFormat="1" ht="15">
      <c r="B46" s="26"/>
      <c r="C46" s="47" t="s">
        <v>248</v>
      </c>
      <c r="L46" s="3" t="str">
        <f>IF(E11="","",E11)</f>
        <v> </v>
      </c>
      <c r="AI46" s="47" t="s">
        <v>253</v>
      </c>
      <c r="AM46" s="176" t="str">
        <f>IF(E17="","",E17)</f>
        <v> </v>
      </c>
      <c r="AN46" s="175"/>
      <c r="AO46" s="175"/>
      <c r="AP46" s="175"/>
      <c r="AR46" s="26"/>
      <c r="AS46" s="182" t="s">
        <v>270</v>
      </c>
      <c r="AT46" s="183"/>
      <c r="AU46" s="51"/>
      <c r="AV46" s="51"/>
      <c r="AW46" s="51"/>
      <c r="AX46" s="51"/>
      <c r="AY46" s="51"/>
      <c r="AZ46" s="51"/>
      <c r="BA46" s="51"/>
      <c r="BB46" s="51"/>
      <c r="BC46" s="51"/>
      <c r="BD46" s="52"/>
    </row>
    <row r="47" spans="2:56" s="1" customFormat="1" ht="15">
      <c r="B47" s="26"/>
      <c r="C47" s="47" t="s">
        <v>251</v>
      </c>
      <c r="L47" s="3">
        <f>IF(E14="Vyplň údaj","",E14)</f>
      </c>
      <c r="AR47" s="26"/>
      <c r="AS47" s="184"/>
      <c r="AT47" s="185"/>
      <c r="AU47" s="27"/>
      <c r="AV47" s="27"/>
      <c r="AW47" s="27"/>
      <c r="AX47" s="27"/>
      <c r="AY47" s="27"/>
      <c r="AZ47" s="27"/>
      <c r="BA47" s="27"/>
      <c r="BB47" s="27"/>
      <c r="BC47" s="27"/>
      <c r="BD47" s="53"/>
    </row>
    <row r="48" spans="2:56" s="1" customFormat="1" ht="10.5" customHeight="1">
      <c r="B48" s="26"/>
      <c r="AR48" s="26"/>
      <c r="AS48" s="184"/>
      <c r="AT48" s="185"/>
      <c r="AU48" s="27"/>
      <c r="AV48" s="27"/>
      <c r="AW48" s="27"/>
      <c r="AX48" s="27"/>
      <c r="AY48" s="27"/>
      <c r="AZ48" s="27"/>
      <c r="BA48" s="27"/>
      <c r="BB48" s="27"/>
      <c r="BC48" s="27"/>
      <c r="BD48" s="53"/>
    </row>
    <row r="49" spans="2:56" s="1" customFormat="1" ht="29.25" customHeight="1">
      <c r="B49" s="26"/>
      <c r="C49" s="168" t="s">
        <v>271</v>
      </c>
      <c r="D49" s="169"/>
      <c r="E49" s="169"/>
      <c r="F49" s="169"/>
      <c r="G49" s="169"/>
      <c r="H49" s="37"/>
      <c r="I49" s="177" t="s">
        <v>272</v>
      </c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78" t="s">
        <v>273</v>
      </c>
      <c r="AH49" s="169"/>
      <c r="AI49" s="169"/>
      <c r="AJ49" s="169"/>
      <c r="AK49" s="169"/>
      <c r="AL49" s="169"/>
      <c r="AM49" s="169"/>
      <c r="AN49" s="177" t="s">
        <v>274</v>
      </c>
      <c r="AO49" s="169"/>
      <c r="AP49" s="169"/>
      <c r="AQ49" s="54" t="s">
        <v>275</v>
      </c>
      <c r="AR49" s="26"/>
      <c r="AS49" s="55" t="s">
        <v>276</v>
      </c>
      <c r="AT49" s="56" t="s">
        <v>277</v>
      </c>
      <c r="AU49" s="56" t="s">
        <v>278</v>
      </c>
      <c r="AV49" s="56" t="s">
        <v>279</v>
      </c>
      <c r="AW49" s="56" t="s">
        <v>280</v>
      </c>
      <c r="AX49" s="56" t="s">
        <v>281</v>
      </c>
      <c r="AY49" s="56" t="s">
        <v>282</v>
      </c>
      <c r="AZ49" s="56" t="s">
        <v>283</v>
      </c>
      <c r="BA49" s="56" t="s">
        <v>284</v>
      </c>
      <c r="BB49" s="56" t="s">
        <v>285</v>
      </c>
      <c r="BC49" s="56" t="s">
        <v>286</v>
      </c>
      <c r="BD49" s="57" t="s">
        <v>287</v>
      </c>
    </row>
    <row r="50" spans="2:56" s="1" customFormat="1" ht="10.5" customHeight="1">
      <c r="B50" s="26"/>
      <c r="AR50" s="26"/>
      <c r="AS50" s="58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2"/>
    </row>
    <row r="51" spans="2:90" s="4" customFormat="1" ht="32.25" customHeight="1">
      <c r="B51" s="48"/>
      <c r="C51" s="59" t="s">
        <v>288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167">
        <f>ROUND(AG52,2)</f>
        <v>0</v>
      </c>
      <c r="AH51" s="167"/>
      <c r="AI51" s="167"/>
      <c r="AJ51" s="167"/>
      <c r="AK51" s="167"/>
      <c r="AL51" s="167"/>
      <c r="AM51" s="167"/>
      <c r="AN51" s="192">
        <f>SUM(AG51,AT51)</f>
        <v>0</v>
      </c>
      <c r="AO51" s="192"/>
      <c r="AP51" s="192"/>
      <c r="AQ51" s="61" t="s">
        <v>222</v>
      </c>
      <c r="AR51" s="48"/>
      <c r="AS51" s="62">
        <f>ROUND(AS52,2)</f>
        <v>0</v>
      </c>
      <c r="AT51" s="63">
        <f>ROUND(SUM(AV51:AW51),2)</f>
        <v>0</v>
      </c>
      <c r="AU51" s="64">
        <f>ROUND(AU52,5)</f>
        <v>0</v>
      </c>
      <c r="AV51" s="63">
        <f>ROUND(AZ51*L26,2)</f>
        <v>0</v>
      </c>
      <c r="AW51" s="63">
        <f>ROUND(BA51*L27,2)</f>
        <v>0</v>
      </c>
      <c r="AX51" s="63">
        <f>ROUND(BB51*L26,2)</f>
        <v>0</v>
      </c>
      <c r="AY51" s="63">
        <f>ROUND(BC51*L27,2)</f>
        <v>0</v>
      </c>
      <c r="AZ51" s="63">
        <f>ROUND(AZ52,2)</f>
        <v>0</v>
      </c>
      <c r="BA51" s="63">
        <f>ROUND(BA52,2)</f>
        <v>0</v>
      </c>
      <c r="BB51" s="63">
        <f>ROUND(BB52,2)</f>
        <v>0</v>
      </c>
      <c r="BC51" s="63">
        <f>ROUND(BC52,2)</f>
        <v>0</v>
      </c>
      <c r="BD51" s="65">
        <f>ROUND(BD52,2)</f>
        <v>0</v>
      </c>
      <c r="BS51" s="49" t="s">
        <v>289</v>
      </c>
      <c r="BT51" s="49" t="s">
        <v>290</v>
      </c>
      <c r="BU51" s="66" t="s">
        <v>291</v>
      </c>
      <c r="BV51" s="49" t="s">
        <v>292</v>
      </c>
      <c r="BW51" s="49" t="s">
        <v>224</v>
      </c>
      <c r="BX51" s="49" t="s">
        <v>293</v>
      </c>
      <c r="CL51" s="49" t="s">
        <v>222</v>
      </c>
    </row>
    <row r="52" spans="1:91" s="5" customFormat="1" ht="20.25" customHeight="1">
      <c r="A52" s="79" t="s">
        <v>33</v>
      </c>
      <c r="B52" s="67"/>
      <c r="C52" s="68"/>
      <c r="D52" s="165" t="s">
        <v>294</v>
      </c>
      <c r="E52" s="166"/>
      <c r="F52" s="166"/>
      <c r="G52" s="166"/>
      <c r="H52" s="166"/>
      <c r="I52" s="69"/>
      <c r="J52" s="165" t="s">
        <v>295</v>
      </c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81">
        <f>'SO 01 - Protlaky'!J27</f>
        <v>0</v>
      </c>
      <c r="AH52" s="166"/>
      <c r="AI52" s="166"/>
      <c r="AJ52" s="166"/>
      <c r="AK52" s="166"/>
      <c r="AL52" s="166"/>
      <c r="AM52" s="166"/>
      <c r="AN52" s="181">
        <f>SUM(AG52,AT52)</f>
        <v>0</v>
      </c>
      <c r="AO52" s="166"/>
      <c r="AP52" s="166"/>
      <c r="AQ52" s="70" t="s">
        <v>296</v>
      </c>
      <c r="AR52" s="67"/>
      <c r="AS52" s="71">
        <v>0</v>
      </c>
      <c r="AT52" s="72">
        <f>ROUND(SUM(AV52:AW52),2)</f>
        <v>0</v>
      </c>
      <c r="AU52" s="73">
        <f>'SO 01 - Protlaky'!P85</f>
        <v>0</v>
      </c>
      <c r="AV52" s="72">
        <f>'SO 01 - Protlaky'!J30</f>
        <v>0</v>
      </c>
      <c r="AW52" s="72">
        <f>'SO 01 - Protlaky'!J31</f>
        <v>0</v>
      </c>
      <c r="AX52" s="72">
        <f>'SO 01 - Protlaky'!J32</f>
        <v>0</v>
      </c>
      <c r="AY52" s="72">
        <f>'SO 01 - Protlaky'!J33</f>
        <v>0</v>
      </c>
      <c r="AZ52" s="72">
        <f>'SO 01 - Protlaky'!F30</f>
        <v>0</v>
      </c>
      <c r="BA52" s="72">
        <f>'SO 01 - Protlaky'!F31</f>
        <v>0</v>
      </c>
      <c r="BB52" s="72">
        <f>'SO 01 - Protlaky'!F32</f>
        <v>0</v>
      </c>
      <c r="BC52" s="72">
        <f>'SO 01 - Protlaky'!F33</f>
        <v>0</v>
      </c>
      <c r="BD52" s="74">
        <f>'SO 01 - Protlaky'!F34</f>
        <v>0</v>
      </c>
      <c r="BT52" s="75" t="s">
        <v>241</v>
      </c>
      <c r="BV52" s="75" t="s">
        <v>292</v>
      </c>
      <c r="BW52" s="75" t="s">
        <v>297</v>
      </c>
      <c r="BX52" s="75" t="s">
        <v>224</v>
      </c>
      <c r="CL52" s="75" t="s">
        <v>222</v>
      </c>
      <c r="CM52" s="75" t="s">
        <v>298</v>
      </c>
    </row>
    <row r="53" spans="2:44" s="1" customFormat="1" ht="30" customHeight="1">
      <c r="B53" s="26"/>
      <c r="AR53" s="26"/>
    </row>
    <row r="54" spans="2:44" s="1" customFormat="1" ht="6.75" customHeight="1"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26"/>
    </row>
  </sheetData>
  <sheetProtection/>
  <mergeCells count="41">
    <mergeCell ref="L29:O29"/>
    <mergeCell ref="W29:AE29"/>
    <mergeCell ref="AK29:AO29"/>
    <mergeCell ref="W28:AE28"/>
    <mergeCell ref="AK28:AO28"/>
    <mergeCell ref="W26:AE26"/>
    <mergeCell ref="AK26:AO26"/>
    <mergeCell ref="L27:O27"/>
    <mergeCell ref="W27:AE27"/>
    <mergeCell ref="AK27:AO27"/>
    <mergeCell ref="L28:O28"/>
    <mergeCell ref="K6:AO6"/>
    <mergeCell ref="E14:AJ14"/>
    <mergeCell ref="AN51:AP51"/>
    <mergeCell ref="L42:AO42"/>
    <mergeCell ref="E20:AN20"/>
    <mergeCell ref="AK23:AO23"/>
    <mergeCell ref="L25:O25"/>
    <mergeCell ref="W25:AE25"/>
    <mergeCell ref="AK25:AO25"/>
    <mergeCell ref="L26:O26"/>
    <mergeCell ref="AM46:AP46"/>
    <mergeCell ref="I49:AF49"/>
    <mergeCell ref="AG49:AM49"/>
    <mergeCell ref="AN49:AP49"/>
    <mergeCell ref="AR2:BE2"/>
    <mergeCell ref="AN52:AP52"/>
    <mergeCell ref="AG52:AM52"/>
    <mergeCell ref="AS46:AT48"/>
    <mergeCell ref="BE5:BE32"/>
    <mergeCell ref="K5:AO5"/>
    <mergeCell ref="L30:O30"/>
    <mergeCell ref="D52:H52"/>
    <mergeCell ref="J52:AF52"/>
    <mergeCell ref="AG51:AM51"/>
    <mergeCell ref="C49:G49"/>
    <mergeCell ref="AK32:AO32"/>
    <mergeCell ref="W30:AE30"/>
    <mergeCell ref="AK30:AO30"/>
    <mergeCell ref="X32:AB32"/>
    <mergeCell ref="AM44:AN44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Protlaky'!C2" tooltip="SO 01 - Protlaky" display="/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80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61"/>
  <sheetViews>
    <sheetView showGridLines="0" tabSelected="1" zoomScalePageLayoutView="0" workbookViewId="0" topLeftCell="A1">
      <pane ySplit="1" topLeftCell="A85" activePane="bottomLeft" state="frozen"/>
      <selection pane="topLeft" activeCell="A1" sqref="A1"/>
      <selection pane="bottomLeft" activeCell="I88" sqref="I88"/>
    </sheetView>
  </sheetViews>
  <sheetFormatPr defaultColWidth="9.33203125" defaultRowHeight="13.5"/>
  <cols>
    <col min="1" max="1" width="7.16015625" style="210" customWidth="1"/>
    <col min="2" max="2" width="1.5" style="210" customWidth="1"/>
    <col min="3" max="3" width="3.5" style="210" customWidth="1"/>
    <col min="4" max="4" width="3.66015625" style="210" customWidth="1"/>
    <col min="5" max="5" width="14.66015625" style="210" customWidth="1"/>
    <col min="6" max="6" width="64.33203125" style="210" customWidth="1"/>
    <col min="7" max="7" width="7.5" style="210" customWidth="1"/>
    <col min="8" max="8" width="9.5" style="210" customWidth="1"/>
    <col min="9" max="9" width="10.83203125" style="210" customWidth="1"/>
    <col min="10" max="10" width="20.16015625" style="210" customWidth="1"/>
    <col min="11" max="11" width="14" style="210" customWidth="1"/>
    <col min="12" max="12" width="9.33203125" style="210" customWidth="1"/>
    <col min="13" max="18" width="9.16015625" style="210" hidden="1" customWidth="1"/>
    <col min="19" max="19" width="7" style="210" hidden="1" customWidth="1"/>
    <col min="20" max="20" width="25.5" style="210" hidden="1" customWidth="1"/>
    <col min="21" max="21" width="14" style="210" hidden="1" customWidth="1"/>
    <col min="22" max="22" width="10.5" style="210" customWidth="1"/>
    <col min="23" max="23" width="14" style="210" customWidth="1"/>
    <col min="24" max="24" width="10.5" style="210" customWidth="1"/>
    <col min="25" max="25" width="12.83203125" style="210" customWidth="1"/>
    <col min="26" max="26" width="9.5" style="210" customWidth="1"/>
    <col min="27" max="27" width="12.83203125" style="210" customWidth="1"/>
    <col min="28" max="28" width="14" style="210" customWidth="1"/>
    <col min="29" max="29" width="9.5" style="210" customWidth="1"/>
    <col min="30" max="30" width="12.83203125" style="210" customWidth="1"/>
    <col min="31" max="31" width="14" style="210" customWidth="1"/>
    <col min="32" max="43" width="9.33203125" style="210" customWidth="1"/>
    <col min="44" max="65" width="9.16015625" style="210" hidden="1" customWidth="1"/>
    <col min="66" max="16384" width="9.33203125" style="210" customWidth="1"/>
  </cols>
  <sheetData>
    <row r="1" spans="1:70" ht="21.75" customHeight="1">
      <c r="A1" s="207"/>
      <c r="B1" s="81"/>
      <c r="C1" s="81"/>
      <c r="D1" s="82" t="s">
        <v>220</v>
      </c>
      <c r="E1" s="81"/>
      <c r="F1" s="83" t="s">
        <v>34</v>
      </c>
      <c r="G1" s="208" t="s">
        <v>35</v>
      </c>
      <c r="H1" s="208"/>
      <c r="I1" s="81"/>
      <c r="J1" s="83" t="s">
        <v>36</v>
      </c>
      <c r="K1" s="82" t="s">
        <v>299</v>
      </c>
      <c r="L1" s="83" t="s">
        <v>37</v>
      </c>
      <c r="M1" s="83"/>
      <c r="N1" s="83"/>
      <c r="O1" s="83"/>
      <c r="P1" s="83"/>
      <c r="Q1" s="83"/>
      <c r="R1" s="83"/>
      <c r="S1" s="83"/>
      <c r="T1" s="83"/>
      <c r="U1" s="209"/>
      <c r="V1" s="209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</row>
    <row r="2" spans="3:46" ht="36.75" customHeight="1">
      <c r="L2" s="211" t="s">
        <v>225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213" t="s">
        <v>297</v>
      </c>
    </row>
    <row r="3" spans="2:46" ht="6.75" customHeight="1">
      <c r="B3" s="214"/>
      <c r="C3" s="215"/>
      <c r="D3" s="215"/>
      <c r="E3" s="215"/>
      <c r="F3" s="215"/>
      <c r="G3" s="215"/>
      <c r="H3" s="215"/>
      <c r="I3" s="215"/>
      <c r="J3" s="215"/>
      <c r="K3" s="216"/>
      <c r="AT3" s="213" t="s">
        <v>298</v>
      </c>
    </row>
    <row r="4" spans="2:46" ht="36.75" customHeight="1">
      <c r="B4" s="217"/>
      <c r="C4" s="218"/>
      <c r="D4" s="219" t="s">
        <v>300</v>
      </c>
      <c r="E4" s="218"/>
      <c r="F4" s="218"/>
      <c r="G4" s="218"/>
      <c r="H4" s="218"/>
      <c r="I4" s="218"/>
      <c r="J4" s="218"/>
      <c r="K4" s="220"/>
      <c r="M4" s="221" t="s">
        <v>230</v>
      </c>
      <c r="AT4" s="213" t="s">
        <v>223</v>
      </c>
    </row>
    <row r="5" spans="2:11" ht="6.75" customHeight="1">
      <c r="B5" s="217"/>
      <c r="C5" s="218"/>
      <c r="D5" s="218"/>
      <c r="E5" s="218"/>
      <c r="F5" s="218"/>
      <c r="G5" s="218"/>
      <c r="H5" s="218"/>
      <c r="I5" s="218"/>
      <c r="J5" s="218"/>
      <c r="K5" s="220"/>
    </row>
    <row r="6" spans="2:11" ht="15">
      <c r="B6" s="217"/>
      <c r="C6" s="218"/>
      <c r="D6" s="222" t="s">
        <v>236</v>
      </c>
      <c r="E6" s="218"/>
      <c r="F6" s="218"/>
      <c r="G6" s="218"/>
      <c r="H6" s="218"/>
      <c r="I6" s="218"/>
      <c r="J6" s="218"/>
      <c r="K6" s="220"/>
    </row>
    <row r="7" spans="2:11" ht="20.25" customHeight="1">
      <c r="B7" s="217"/>
      <c r="C7" s="218"/>
      <c r="D7" s="218"/>
      <c r="E7" s="223" t="str">
        <f>'Rekapitulace stavby'!K6</f>
        <v>Revitalizace Brusnice, řešení havarijního zatrubnění toku</v>
      </c>
      <c r="F7" s="224"/>
      <c r="G7" s="224"/>
      <c r="H7" s="224"/>
      <c r="I7" s="218"/>
      <c r="J7" s="218"/>
      <c r="K7" s="220"/>
    </row>
    <row r="8" spans="2:11" s="225" customFormat="1" ht="15">
      <c r="B8" s="226"/>
      <c r="C8" s="227"/>
      <c r="D8" s="222" t="s">
        <v>301</v>
      </c>
      <c r="E8" s="227"/>
      <c r="F8" s="227"/>
      <c r="G8" s="227"/>
      <c r="H8" s="227"/>
      <c r="I8" s="227"/>
      <c r="J8" s="227"/>
      <c r="K8" s="228"/>
    </row>
    <row r="9" spans="2:11" s="225" customFormat="1" ht="36.75" customHeight="1">
      <c r="B9" s="226"/>
      <c r="C9" s="227"/>
      <c r="D9" s="227"/>
      <c r="E9" s="229" t="s">
        <v>302</v>
      </c>
      <c r="F9" s="230"/>
      <c r="G9" s="230"/>
      <c r="H9" s="230"/>
      <c r="I9" s="227"/>
      <c r="J9" s="227"/>
      <c r="K9" s="228"/>
    </row>
    <row r="10" spans="2:11" s="225" customFormat="1" ht="13.5">
      <c r="B10" s="226"/>
      <c r="C10" s="227"/>
      <c r="D10" s="227"/>
      <c r="E10" s="227"/>
      <c r="F10" s="227"/>
      <c r="G10" s="227"/>
      <c r="H10" s="227"/>
      <c r="I10" s="227"/>
      <c r="J10" s="227"/>
      <c r="K10" s="228"/>
    </row>
    <row r="11" spans="2:11" s="225" customFormat="1" ht="14.25" customHeight="1">
      <c r="B11" s="226"/>
      <c r="C11" s="227"/>
      <c r="D11" s="222" t="s">
        <v>239</v>
      </c>
      <c r="E11" s="227"/>
      <c r="F11" s="231" t="s">
        <v>222</v>
      </c>
      <c r="G11" s="227"/>
      <c r="H11" s="227"/>
      <c r="I11" s="222" t="s">
        <v>240</v>
      </c>
      <c r="J11" s="231" t="s">
        <v>222</v>
      </c>
      <c r="K11" s="228"/>
    </row>
    <row r="12" spans="2:11" s="225" customFormat="1" ht="14.25" customHeight="1">
      <c r="B12" s="226"/>
      <c r="C12" s="227"/>
      <c r="D12" s="222" t="s">
        <v>242</v>
      </c>
      <c r="E12" s="227"/>
      <c r="F12" s="231" t="s">
        <v>243</v>
      </c>
      <c r="G12" s="227"/>
      <c r="H12" s="227"/>
      <c r="I12" s="222" t="s">
        <v>244</v>
      </c>
      <c r="J12" s="232">
        <v>42779</v>
      </c>
      <c r="K12" s="228"/>
    </row>
    <row r="13" spans="2:11" s="225" customFormat="1" ht="10.5" customHeight="1">
      <c r="B13" s="226"/>
      <c r="C13" s="227"/>
      <c r="D13" s="227"/>
      <c r="E13" s="227"/>
      <c r="F13" s="227"/>
      <c r="G13" s="227"/>
      <c r="H13" s="227"/>
      <c r="I13" s="227"/>
      <c r="J13" s="227"/>
      <c r="K13" s="228"/>
    </row>
    <row r="14" spans="2:11" s="225" customFormat="1" ht="14.25" customHeight="1">
      <c r="B14" s="226"/>
      <c r="C14" s="227"/>
      <c r="D14" s="222" t="s">
        <v>248</v>
      </c>
      <c r="E14" s="227"/>
      <c r="F14" s="227"/>
      <c r="G14" s="227"/>
      <c r="H14" s="227"/>
      <c r="I14" s="222" t="s">
        <v>249</v>
      </c>
      <c r="J14" s="231">
        <f>IF('Rekapitulace stavby'!AN10="","",'Rekapitulace stavby'!AN10)</f>
      </c>
      <c r="K14" s="228"/>
    </row>
    <row r="15" spans="2:11" s="225" customFormat="1" ht="18" customHeight="1">
      <c r="B15" s="226"/>
      <c r="C15" s="227"/>
      <c r="D15" s="227"/>
      <c r="E15" s="231" t="str">
        <f>IF('Rekapitulace stavby'!E11="","",'Rekapitulace stavby'!E11)</f>
        <v> </v>
      </c>
      <c r="F15" s="227"/>
      <c r="G15" s="227"/>
      <c r="H15" s="227"/>
      <c r="I15" s="222" t="s">
        <v>250</v>
      </c>
      <c r="J15" s="231">
        <f>IF('Rekapitulace stavby'!AN11="","",'Rekapitulace stavby'!AN11)</f>
      </c>
      <c r="K15" s="228"/>
    </row>
    <row r="16" spans="2:11" s="225" customFormat="1" ht="6.75" customHeight="1">
      <c r="B16" s="226"/>
      <c r="C16" s="227"/>
      <c r="D16" s="227"/>
      <c r="E16" s="227"/>
      <c r="F16" s="227"/>
      <c r="G16" s="227"/>
      <c r="H16" s="227"/>
      <c r="I16" s="227"/>
      <c r="J16" s="227"/>
      <c r="K16" s="228"/>
    </row>
    <row r="17" spans="2:11" s="225" customFormat="1" ht="14.25" customHeight="1">
      <c r="B17" s="226"/>
      <c r="C17" s="227"/>
      <c r="D17" s="222" t="s">
        <v>251</v>
      </c>
      <c r="E17" s="227"/>
      <c r="F17" s="227"/>
      <c r="G17" s="227"/>
      <c r="H17" s="227"/>
      <c r="I17" s="222" t="s">
        <v>249</v>
      </c>
      <c r="J17" s="231">
        <f>IF('Rekapitulace stavby'!AN13="Vyplň údaj","",IF('Rekapitulace stavby'!AN13="","",'Rekapitulace stavby'!AN13))</f>
      </c>
      <c r="K17" s="228"/>
    </row>
    <row r="18" spans="2:11" s="225" customFormat="1" ht="18" customHeight="1">
      <c r="B18" s="226"/>
      <c r="C18" s="227"/>
      <c r="D18" s="227"/>
      <c r="E18" s="231">
        <f>IF('Rekapitulace stavby'!E14="Vyplň údaj","",IF('Rekapitulace stavby'!E14="","",'Rekapitulace stavby'!E14))</f>
      </c>
      <c r="F18" s="227"/>
      <c r="G18" s="227"/>
      <c r="H18" s="227"/>
      <c r="I18" s="222" t="s">
        <v>250</v>
      </c>
      <c r="J18" s="231">
        <f>IF('Rekapitulace stavby'!AN14="Vyplň údaj","",IF('Rekapitulace stavby'!AN14="","",'Rekapitulace stavby'!AN14))</f>
      </c>
      <c r="K18" s="228"/>
    </row>
    <row r="19" spans="2:11" s="225" customFormat="1" ht="6.75" customHeight="1">
      <c r="B19" s="226"/>
      <c r="C19" s="227"/>
      <c r="D19" s="227"/>
      <c r="E19" s="227"/>
      <c r="F19" s="227"/>
      <c r="G19" s="227"/>
      <c r="H19" s="227"/>
      <c r="I19" s="227"/>
      <c r="J19" s="227"/>
      <c r="K19" s="228"/>
    </row>
    <row r="20" spans="2:11" s="225" customFormat="1" ht="14.25" customHeight="1">
      <c r="B20" s="226"/>
      <c r="C20" s="227"/>
      <c r="D20" s="222" t="s">
        <v>253</v>
      </c>
      <c r="E20" s="227"/>
      <c r="F20" s="227"/>
      <c r="G20" s="227"/>
      <c r="H20" s="227"/>
      <c r="I20" s="222" t="s">
        <v>249</v>
      </c>
      <c r="J20" s="231">
        <f>IF('Rekapitulace stavby'!AN16="","",'Rekapitulace stavby'!AN16)</f>
      </c>
      <c r="K20" s="228"/>
    </row>
    <row r="21" spans="2:11" s="225" customFormat="1" ht="18" customHeight="1">
      <c r="B21" s="226"/>
      <c r="C21" s="227"/>
      <c r="D21" s="227"/>
      <c r="E21" s="231" t="str">
        <f>IF('Rekapitulace stavby'!E17="","",'Rekapitulace stavby'!E17)</f>
        <v> </v>
      </c>
      <c r="F21" s="227"/>
      <c r="G21" s="227"/>
      <c r="H21" s="227"/>
      <c r="I21" s="222" t="s">
        <v>250</v>
      </c>
      <c r="J21" s="231">
        <f>IF('Rekapitulace stavby'!AN17="","",'Rekapitulace stavby'!AN17)</f>
      </c>
      <c r="K21" s="228"/>
    </row>
    <row r="22" spans="2:11" s="225" customFormat="1" ht="6.75" customHeight="1">
      <c r="B22" s="226"/>
      <c r="C22" s="227"/>
      <c r="D22" s="227"/>
      <c r="E22" s="227"/>
      <c r="F22" s="227"/>
      <c r="G22" s="227"/>
      <c r="H22" s="227"/>
      <c r="I22" s="227"/>
      <c r="J22" s="227"/>
      <c r="K22" s="228"/>
    </row>
    <row r="23" spans="2:11" s="225" customFormat="1" ht="14.25" customHeight="1">
      <c r="B23" s="226"/>
      <c r="C23" s="227"/>
      <c r="D23" s="222" t="s">
        <v>255</v>
      </c>
      <c r="E23" s="227"/>
      <c r="F23" s="227"/>
      <c r="G23" s="227"/>
      <c r="H23" s="227"/>
      <c r="I23" s="227"/>
      <c r="J23" s="227"/>
      <c r="K23" s="228"/>
    </row>
    <row r="24" spans="2:11" s="238" customFormat="1" ht="20.25" customHeight="1">
      <c r="B24" s="233"/>
      <c r="C24" s="234"/>
      <c r="D24" s="234"/>
      <c r="E24" s="235" t="s">
        <v>222</v>
      </c>
      <c r="F24" s="236"/>
      <c r="G24" s="236"/>
      <c r="H24" s="236"/>
      <c r="I24" s="234"/>
      <c r="J24" s="234"/>
      <c r="K24" s="237"/>
    </row>
    <row r="25" spans="2:11" s="225" customFormat="1" ht="6.75" customHeight="1">
      <c r="B25" s="226"/>
      <c r="C25" s="227"/>
      <c r="D25" s="227"/>
      <c r="E25" s="227"/>
      <c r="F25" s="227"/>
      <c r="G25" s="227"/>
      <c r="H25" s="227"/>
      <c r="I25" s="227"/>
      <c r="J25" s="227"/>
      <c r="K25" s="228"/>
    </row>
    <row r="26" spans="2:11" s="225" customFormat="1" ht="6.75" customHeight="1">
      <c r="B26" s="226"/>
      <c r="C26" s="227"/>
      <c r="D26" s="239"/>
      <c r="E26" s="239"/>
      <c r="F26" s="239"/>
      <c r="G26" s="239"/>
      <c r="H26" s="239"/>
      <c r="I26" s="239"/>
      <c r="J26" s="239"/>
      <c r="K26" s="240"/>
    </row>
    <row r="27" spans="2:11" s="225" customFormat="1" ht="24.75" customHeight="1">
      <c r="B27" s="226"/>
      <c r="C27" s="227"/>
      <c r="D27" s="241" t="s">
        <v>256</v>
      </c>
      <c r="E27" s="227"/>
      <c r="F27" s="227"/>
      <c r="G27" s="227"/>
      <c r="H27" s="227"/>
      <c r="I27" s="227"/>
      <c r="J27" s="242">
        <f>ROUND(J85,2)</f>
        <v>0</v>
      </c>
      <c r="K27" s="228"/>
    </row>
    <row r="28" spans="2:11" s="225" customFormat="1" ht="6.75" customHeight="1">
      <c r="B28" s="226"/>
      <c r="C28" s="227"/>
      <c r="D28" s="239"/>
      <c r="E28" s="239"/>
      <c r="F28" s="239"/>
      <c r="G28" s="239"/>
      <c r="H28" s="239"/>
      <c r="I28" s="239"/>
      <c r="J28" s="239"/>
      <c r="K28" s="240"/>
    </row>
    <row r="29" spans="2:11" s="225" customFormat="1" ht="14.25" customHeight="1">
      <c r="B29" s="226"/>
      <c r="C29" s="227"/>
      <c r="D29" s="227"/>
      <c r="E29" s="227"/>
      <c r="F29" s="243" t="s">
        <v>258</v>
      </c>
      <c r="G29" s="227"/>
      <c r="H29" s="227"/>
      <c r="I29" s="243" t="s">
        <v>257</v>
      </c>
      <c r="J29" s="243" t="s">
        <v>259</v>
      </c>
      <c r="K29" s="228"/>
    </row>
    <row r="30" spans="2:11" s="225" customFormat="1" ht="14.25" customHeight="1">
      <c r="B30" s="226"/>
      <c r="C30" s="227"/>
      <c r="D30" s="244" t="s">
        <v>260</v>
      </c>
      <c r="E30" s="244" t="s">
        <v>261</v>
      </c>
      <c r="F30" s="245">
        <f>ROUND(SUM(BE85:BE260),2)</f>
        <v>0</v>
      </c>
      <c r="G30" s="227"/>
      <c r="H30" s="227"/>
      <c r="I30" s="246">
        <v>0.21</v>
      </c>
      <c r="J30" s="245">
        <f>ROUND(ROUND((SUM(BE85:BE260)),2)*I30,2)</f>
        <v>0</v>
      </c>
      <c r="K30" s="228"/>
    </row>
    <row r="31" spans="2:11" s="225" customFormat="1" ht="14.25" customHeight="1">
      <c r="B31" s="226"/>
      <c r="C31" s="227"/>
      <c r="D31" s="227"/>
      <c r="E31" s="244" t="s">
        <v>262</v>
      </c>
      <c r="F31" s="245">
        <f>ROUND(SUM(BF85:BF260),2)</f>
        <v>0</v>
      </c>
      <c r="G31" s="227"/>
      <c r="H31" s="227"/>
      <c r="I31" s="246">
        <v>0.15</v>
      </c>
      <c r="J31" s="245">
        <f>ROUND(ROUND((SUM(BF85:BF260)),2)*I31,2)</f>
        <v>0</v>
      </c>
      <c r="K31" s="228"/>
    </row>
    <row r="32" spans="2:11" s="225" customFormat="1" ht="14.25" customHeight="1" hidden="1">
      <c r="B32" s="226"/>
      <c r="C32" s="227"/>
      <c r="D32" s="227"/>
      <c r="E32" s="244" t="s">
        <v>263</v>
      </c>
      <c r="F32" s="245">
        <f>ROUND(SUM(BG85:BG260),2)</f>
        <v>0</v>
      </c>
      <c r="G32" s="227"/>
      <c r="H32" s="227"/>
      <c r="I32" s="246">
        <v>0.21</v>
      </c>
      <c r="J32" s="245">
        <v>0</v>
      </c>
      <c r="K32" s="228"/>
    </row>
    <row r="33" spans="2:11" s="225" customFormat="1" ht="14.25" customHeight="1" hidden="1">
      <c r="B33" s="226"/>
      <c r="C33" s="227"/>
      <c r="D33" s="227"/>
      <c r="E33" s="244" t="s">
        <v>264</v>
      </c>
      <c r="F33" s="245">
        <f>ROUND(SUM(BH85:BH260),2)</f>
        <v>0</v>
      </c>
      <c r="G33" s="227"/>
      <c r="H33" s="227"/>
      <c r="I33" s="246">
        <v>0.15</v>
      </c>
      <c r="J33" s="245">
        <v>0</v>
      </c>
      <c r="K33" s="228"/>
    </row>
    <row r="34" spans="2:11" s="225" customFormat="1" ht="14.25" customHeight="1" hidden="1">
      <c r="B34" s="226"/>
      <c r="C34" s="227"/>
      <c r="D34" s="227"/>
      <c r="E34" s="244" t="s">
        <v>265</v>
      </c>
      <c r="F34" s="245">
        <f>ROUND(SUM(BI85:BI260),2)</f>
        <v>0</v>
      </c>
      <c r="G34" s="227"/>
      <c r="H34" s="227"/>
      <c r="I34" s="246">
        <v>0</v>
      </c>
      <c r="J34" s="245">
        <v>0</v>
      </c>
      <c r="K34" s="228"/>
    </row>
    <row r="35" spans="2:11" s="225" customFormat="1" ht="6.75" customHeight="1">
      <c r="B35" s="226"/>
      <c r="C35" s="227"/>
      <c r="D35" s="227"/>
      <c r="E35" s="227"/>
      <c r="F35" s="227"/>
      <c r="G35" s="227"/>
      <c r="H35" s="227"/>
      <c r="I35" s="227"/>
      <c r="J35" s="227"/>
      <c r="K35" s="228"/>
    </row>
    <row r="36" spans="2:11" s="225" customFormat="1" ht="24.75" customHeight="1">
      <c r="B36" s="226"/>
      <c r="C36" s="247"/>
      <c r="D36" s="248" t="s">
        <v>266</v>
      </c>
      <c r="E36" s="249"/>
      <c r="F36" s="249"/>
      <c r="G36" s="250" t="s">
        <v>267</v>
      </c>
      <c r="H36" s="251" t="s">
        <v>268</v>
      </c>
      <c r="I36" s="249"/>
      <c r="J36" s="252">
        <f>SUM(J27:J34)</f>
        <v>0</v>
      </c>
      <c r="K36" s="253"/>
    </row>
    <row r="37" spans="2:11" s="225" customFormat="1" ht="14.25" customHeight="1">
      <c r="B37" s="254"/>
      <c r="C37" s="255"/>
      <c r="D37" s="255"/>
      <c r="E37" s="255"/>
      <c r="F37" s="255"/>
      <c r="G37" s="255"/>
      <c r="H37" s="255"/>
      <c r="I37" s="255"/>
      <c r="J37" s="255"/>
      <c r="K37" s="256"/>
    </row>
    <row r="41" spans="2:11" s="225" customFormat="1" ht="6.75" customHeight="1">
      <c r="B41" s="257"/>
      <c r="C41" s="258"/>
      <c r="D41" s="258"/>
      <c r="E41" s="258"/>
      <c r="F41" s="258"/>
      <c r="G41" s="258"/>
      <c r="H41" s="258"/>
      <c r="I41" s="258"/>
      <c r="J41" s="258"/>
      <c r="K41" s="259"/>
    </row>
    <row r="42" spans="2:11" s="225" customFormat="1" ht="36.75" customHeight="1">
      <c r="B42" s="226"/>
      <c r="C42" s="219" t="s">
        <v>303</v>
      </c>
      <c r="D42" s="227"/>
      <c r="E42" s="227"/>
      <c r="F42" s="227"/>
      <c r="G42" s="227"/>
      <c r="H42" s="227"/>
      <c r="I42" s="227"/>
      <c r="J42" s="227"/>
      <c r="K42" s="228"/>
    </row>
    <row r="43" spans="2:11" s="225" customFormat="1" ht="6.75" customHeight="1">
      <c r="B43" s="226"/>
      <c r="C43" s="227"/>
      <c r="D43" s="227"/>
      <c r="E43" s="227"/>
      <c r="F43" s="227"/>
      <c r="G43" s="227"/>
      <c r="H43" s="227"/>
      <c r="I43" s="227"/>
      <c r="J43" s="227"/>
      <c r="K43" s="228"/>
    </row>
    <row r="44" spans="2:11" s="225" customFormat="1" ht="14.25" customHeight="1">
      <c r="B44" s="226"/>
      <c r="C44" s="222" t="s">
        <v>236</v>
      </c>
      <c r="D44" s="227"/>
      <c r="E44" s="227"/>
      <c r="F44" s="227"/>
      <c r="G44" s="227"/>
      <c r="H44" s="227"/>
      <c r="I44" s="227"/>
      <c r="J44" s="227"/>
      <c r="K44" s="228"/>
    </row>
    <row r="45" spans="2:11" s="225" customFormat="1" ht="20.25" customHeight="1">
      <c r="B45" s="226"/>
      <c r="C45" s="227"/>
      <c r="D45" s="227"/>
      <c r="E45" s="223" t="str">
        <f>E7</f>
        <v>Revitalizace Brusnice, řešení havarijního zatrubnění toku</v>
      </c>
      <c r="F45" s="230"/>
      <c r="G45" s="230"/>
      <c r="H45" s="230"/>
      <c r="I45" s="227"/>
      <c r="J45" s="227"/>
      <c r="K45" s="228"/>
    </row>
    <row r="46" spans="2:11" s="225" customFormat="1" ht="14.25" customHeight="1">
      <c r="B46" s="226"/>
      <c r="C46" s="222" t="s">
        <v>301</v>
      </c>
      <c r="D46" s="227"/>
      <c r="E46" s="227"/>
      <c r="F46" s="227"/>
      <c r="G46" s="227"/>
      <c r="H46" s="227"/>
      <c r="I46" s="227"/>
      <c r="J46" s="227"/>
      <c r="K46" s="228"/>
    </row>
    <row r="47" spans="2:11" s="225" customFormat="1" ht="21.75" customHeight="1">
      <c r="B47" s="226"/>
      <c r="C47" s="227"/>
      <c r="D47" s="227"/>
      <c r="E47" s="229" t="str">
        <f>E9</f>
        <v>SO 01 - Protlaky</v>
      </c>
      <c r="F47" s="230"/>
      <c r="G47" s="230"/>
      <c r="H47" s="230"/>
      <c r="I47" s="227"/>
      <c r="J47" s="227"/>
      <c r="K47" s="228"/>
    </row>
    <row r="48" spans="2:11" s="225" customFormat="1" ht="6.75" customHeight="1">
      <c r="B48" s="226"/>
      <c r="C48" s="227"/>
      <c r="D48" s="227"/>
      <c r="E48" s="227"/>
      <c r="F48" s="227"/>
      <c r="G48" s="227"/>
      <c r="H48" s="227"/>
      <c r="I48" s="227"/>
      <c r="J48" s="227"/>
      <c r="K48" s="228"/>
    </row>
    <row r="49" spans="2:11" s="225" customFormat="1" ht="18" customHeight="1">
      <c r="B49" s="226"/>
      <c r="C49" s="222" t="s">
        <v>242</v>
      </c>
      <c r="D49" s="227"/>
      <c r="E49" s="227"/>
      <c r="F49" s="231" t="str">
        <f>F12</f>
        <v> </v>
      </c>
      <c r="G49" s="227"/>
      <c r="H49" s="227"/>
      <c r="I49" s="222" t="s">
        <v>244</v>
      </c>
      <c r="J49" s="232">
        <v>42779</v>
      </c>
      <c r="K49" s="228"/>
    </row>
    <row r="50" spans="2:11" s="225" customFormat="1" ht="6.75" customHeight="1">
      <c r="B50" s="226"/>
      <c r="C50" s="227"/>
      <c r="D50" s="227"/>
      <c r="E50" s="227"/>
      <c r="F50" s="227"/>
      <c r="G50" s="227"/>
      <c r="H50" s="227"/>
      <c r="I50" s="227"/>
      <c r="J50" s="227"/>
      <c r="K50" s="228"/>
    </row>
    <row r="51" spans="2:11" s="225" customFormat="1" ht="15">
      <c r="B51" s="226"/>
      <c r="C51" s="222" t="s">
        <v>248</v>
      </c>
      <c r="D51" s="227"/>
      <c r="E51" s="227"/>
      <c r="F51" s="231" t="str">
        <f>E15</f>
        <v> </v>
      </c>
      <c r="G51" s="227"/>
      <c r="H51" s="227"/>
      <c r="I51" s="222" t="s">
        <v>253</v>
      </c>
      <c r="J51" s="231" t="str">
        <f>E21</f>
        <v> </v>
      </c>
      <c r="K51" s="228"/>
    </row>
    <row r="52" spans="2:11" s="225" customFormat="1" ht="14.25" customHeight="1">
      <c r="B52" s="226"/>
      <c r="C52" s="222" t="s">
        <v>251</v>
      </c>
      <c r="D52" s="227"/>
      <c r="E52" s="227"/>
      <c r="F52" s="231">
        <f>IF(E18="","",E18)</f>
      </c>
      <c r="G52" s="227"/>
      <c r="H52" s="227"/>
      <c r="I52" s="227"/>
      <c r="J52" s="227"/>
      <c r="K52" s="228"/>
    </row>
    <row r="53" spans="2:11" s="225" customFormat="1" ht="9.75" customHeight="1">
      <c r="B53" s="226"/>
      <c r="C53" s="227"/>
      <c r="D53" s="227"/>
      <c r="E53" s="227"/>
      <c r="F53" s="227"/>
      <c r="G53" s="227"/>
      <c r="H53" s="227"/>
      <c r="I53" s="227"/>
      <c r="J53" s="227"/>
      <c r="K53" s="228"/>
    </row>
    <row r="54" spans="2:11" s="225" customFormat="1" ht="29.25" customHeight="1">
      <c r="B54" s="226"/>
      <c r="C54" s="260" t="s">
        <v>304</v>
      </c>
      <c r="D54" s="247"/>
      <c r="E54" s="247"/>
      <c r="F54" s="247"/>
      <c r="G54" s="247"/>
      <c r="H54" s="247"/>
      <c r="I54" s="247"/>
      <c r="J54" s="261" t="s">
        <v>305</v>
      </c>
      <c r="K54" s="262"/>
    </row>
    <row r="55" spans="2:11" s="225" customFormat="1" ht="9.75" customHeight="1">
      <c r="B55" s="226"/>
      <c r="C55" s="227"/>
      <c r="D55" s="227"/>
      <c r="E55" s="227"/>
      <c r="F55" s="227"/>
      <c r="G55" s="227"/>
      <c r="H55" s="227"/>
      <c r="I55" s="227"/>
      <c r="J55" s="227"/>
      <c r="K55" s="228"/>
    </row>
    <row r="56" spans="2:47" s="225" customFormat="1" ht="29.25" customHeight="1">
      <c r="B56" s="226"/>
      <c r="C56" s="263" t="s">
        <v>306</v>
      </c>
      <c r="D56" s="227"/>
      <c r="E56" s="227"/>
      <c r="F56" s="227"/>
      <c r="G56" s="227"/>
      <c r="H56" s="227"/>
      <c r="I56" s="227"/>
      <c r="J56" s="242">
        <f>J85</f>
        <v>0</v>
      </c>
      <c r="K56" s="228"/>
      <c r="AU56" s="213" t="s">
        <v>307</v>
      </c>
    </row>
    <row r="57" spans="2:11" s="270" customFormat="1" ht="24.75" customHeight="1">
      <c r="B57" s="264"/>
      <c r="C57" s="265"/>
      <c r="D57" s="266" t="s">
        <v>308</v>
      </c>
      <c r="E57" s="267"/>
      <c r="F57" s="267"/>
      <c r="G57" s="267"/>
      <c r="H57" s="267"/>
      <c r="I57" s="267"/>
      <c r="J57" s="268">
        <f>J86</f>
        <v>0</v>
      </c>
      <c r="K57" s="269"/>
    </row>
    <row r="58" spans="2:11" s="277" customFormat="1" ht="19.5" customHeight="1">
      <c r="B58" s="271"/>
      <c r="C58" s="272"/>
      <c r="D58" s="273" t="s">
        <v>309</v>
      </c>
      <c r="E58" s="274"/>
      <c r="F58" s="274"/>
      <c r="G58" s="274"/>
      <c r="H58" s="274"/>
      <c r="I58" s="274"/>
      <c r="J58" s="275">
        <f>J87</f>
        <v>0</v>
      </c>
      <c r="K58" s="276"/>
    </row>
    <row r="59" spans="2:11" s="277" customFormat="1" ht="19.5" customHeight="1">
      <c r="B59" s="271"/>
      <c r="C59" s="272"/>
      <c r="D59" s="273" t="s">
        <v>310</v>
      </c>
      <c r="E59" s="274"/>
      <c r="F59" s="274"/>
      <c r="G59" s="274"/>
      <c r="H59" s="274"/>
      <c r="I59" s="274"/>
      <c r="J59" s="275">
        <f>J163</f>
        <v>0</v>
      </c>
      <c r="K59" s="276"/>
    </row>
    <row r="60" spans="2:11" s="277" customFormat="1" ht="19.5" customHeight="1">
      <c r="B60" s="271"/>
      <c r="C60" s="272"/>
      <c r="D60" s="273" t="s">
        <v>311</v>
      </c>
      <c r="E60" s="274"/>
      <c r="F60" s="274"/>
      <c r="G60" s="274"/>
      <c r="H60" s="274"/>
      <c r="I60" s="274"/>
      <c r="J60" s="275">
        <f>J183</f>
        <v>0</v>
      </c>
      <c r="K60" s="276"/>
    </row>
    <row r="61" spans="2:11" s="277" customFormat="1" ht="19.5" customHeight="1">
      <c r="B61" s="271"/>
      <c r="C61" s="272"/>
      <c r="D61" s="273" t="s">
        <v>312</v>
      </c>
      <c r="E61" s="274"/>
      <c r="F61" s="274"/>
      <c r="G61" s="274"/>
      <c r="H61" s="274"/>
      <c r="I61" s="274"/>
      <c r="J61" s="275">
        <f>J203</f>
        <v>0</v>
      </c>
      <c r="K61" s="276"/>
    </row>
    <row r="62" spans="2:11" s="277" customFormat="1" ht="19.5" customHeight="1">
      <c r="B62" s="271"/>
      <c r="C62" s="272"/>
      <c r="D62" s="273" t="s">
        <v>313</v>
      </c>
      <c r="E62" s="274"/>
      <c r="F62" s="274"/>
      <c r="G62" s="274"/>
      <c r="H62" s="274"/>
      <c r="I62" s="274"/>
      <c r="J62" s="275">
        <f>J229</f>
        <v>0</v>
      </c>
      <c r="K62" s="276"/>
    </row>
    <row r="63" spans="2:11" s="277" customFormat="1" ht="19.5" customHeight="1">
      <c r="B63" s="271"/>
      <c r="C63" s="272"/>
      <c r="D63" s="273" t="s">
        <v>314</v>
      </c>
      <c r="E63" s="274"/>
      <c r="F63" s="274"/>
      <c r="G63" s="274"/>
      <c r="H63" s="274"/>
      <c r="I63" s="274"/>
      <c r="J63" s="275">
        <f>J242</f>
        <v>0</v>
      </c>
      <c r="K63" s="276"/>
    </row>
    <row r="64" spans="2:11" s="270" customFormat="1" ht="24.75" customHeight="1">
      <c r="B64" s="264"/>
      <c r="C64" s="265"/>
      <c r="D64" s="266" t="s">
        <v>315</v>
      </c>
      <c r="E64" s="267"/>
      <c r="F64" s="267"/>
      <c r="G64" s="267"/>
      <c r="H64" s="267"/>
      <c r="I64" s="267"/>
      <c r="J64" s="268">
        <f>J246</f>
        <v>0</v>
      </c>
      <c r="K64" s="269"/>
    </row>
    <row r="65" spans="2:11" s="277" customFormat="1" ht="19.5" customHeight="1">
      <c r="B65" s="271"/>
      <c r="C65" s="272"/>
      <c r="D65" s="273" t="s">
        <v>316</v>
      </c>
      <c r="E65" s="274"/>
      <c r="F65" s="274"/>
      <c r="G65" s="274"/>
      <c r="H65" s="274"/>
      <c r="I65" s="274"/>
      <c r="J65" s="275">
        <f>J247</f>
        <v>0</v>
      </c>
      <c r="K65" s="276"/>
    </row>
    <row r="66" spans="2:11" s="225" customFormat="1" ht="21.75" customHeight="1">
      <c r="B66" s="226"/>
      <c r="C66" s="227"/>
      <c r="D66" s="227"/>
      <c r="E66" s="227"/>
      <c r="F66" s="227"/>
      <c r="G66" s="227"/>
      <c r="H66" s="227"/>
      <c r="I66" s="227"/>
      <c r="J66" s="227"/>
      <c r="K66" s="228"/>
    </row>
    <row r="67" spans="2:11" s="225" customFormat="1" ht="6.75" customHeight="1">
      <c r="B67" s="254"/>
      <c r="C67" s="255"/>
      <c r="D67" s="255"/>
      <c r="E67" s="255"/>
      <c r="F67" s="255"/>
      <c r="G67" s="255"/>
      <c r="H67" s="255"/>
      <c r="I67" s="255"/>
      <c r="J67" s="255"/>
      <c r="K67" s="256"/>
    </row>
    <row r="71" spans="2:12" s="225" customFormat="1" ht="6.75" customHeight="1">
      <c r="B71" s="257"/>
      <c r="C71" s="258"/>
      <c r="D71" s="258"/>
      <c r="E71" s="258"/>
      <c r="F71" s="258"/>
      <c r="G71" s="258"/>
      <c r="H71" s="258"/>
      <c r="I71" s="258"/>
      <c r="J71" s="258"/>
      <c r="K71" s="258"/>
      <c r="L71" s="226"/>
    </row>
    <row r="72" spans="2:12" s="225" customFormat="1" ht="36.75" customHeight="1">
      <c r="B72" s="226"/>
      <c r="C72" s="278" t="s">
        <v>317</v>
      </c>
      <c r="L72" s="226"/>
    </row>
    <row r="73" spans="2:12" s="225" customFormat="1" ht="6.75" customHeight="1">
      <c r="B73" s="226"/>
      <c r="L73" s="226"/>
    </row>
    <row r="74" spans="2:12" s="225" customFormat="1" ht="14.25" customHeight="1">
      <c r="B74" s="226"/>
      <c r="C74" s="279" t="s">
        <v>236</v>
      </c>
      <c r="L74" s="226"/>
    </row>
    <row r="75" spans="2:12" s="225" customFormat="1" ht="20.25" customHeight="1">
      <c r="B75" s="226"/>
      <c r="E75" s="280" t="str">
        <f>E7</f>
        <v>Revitalizace Brusnice, řešení havarijního zatrubnění toku</v>
      </c>
      <c r="F75" s="281"/>
      <c r="G75" s="281"/>
      <c r="H75" s="281"/>
      <c r="L75" s="226"/>
    </row>
    <row r="76" spans="2:12" s="225" customFormat="1" ht="14.25" customHeight="1">
      <c r="B76" s="226"/>
      <c r="C76" s="279" t="s">
        <v>301</v>
      </c>
      <c r="L76" s="226"/>
    </row>
    <row r="77" spans="2:12" s="225" customFormat="1" ht="21.75" customHeight="1">
      <c r="B77" s="226"/>
      <c r="E77" s="282" t="str">
        <f>E9</f>
        <v>SO 01 - Protlaky</v>
      </c>
      <c r="F77" s="281"/>
      <c r="G77" s="281"/>
      <c r="H77" s="281"/>
      <c r="L77" s="226"/>
    </row>
    <row r="78" spans="2:12" s="225" customFormat="1" ht="6.75" customHeight="1">
      <c r="B78" s="226"/>
      <c r="L78" s="226"/>
    </row>
    <row r="79" spans="2:12" s="225" customFormat="1" ht="18" customHeight="1">
      <c r="B79" s="226"/>
      <c r="C79" s="279" t="s">
        <v>242</v>
      </c>
      <c r="F79" s="283" t="str">
        <f>F12</f>
        <v> </v>
      </c>
      <c r="I79" s="279" t="s">
        <v>244</v>
      </c>
      <c r="J79" s="284">
        <f>IF(J12="","",J12)</f>
        <v>42779</v>
      </c>
      <c r="L79" s="226"/>
    </row>
    <row r="80" spans="2:12" s="225" customFormat="1" ht="6.75" customHeight="1">
      <c r="B80" s="226"/>
      <c r="L80" s="226"/>
    </row>
    <row r="81" spans="2:12" s="225" customFormat="1" ht="15">
      <c r="B81" s="226"/>
      <c r="C81" s="279" t="s">
        <v>248</v>
      </c>
      <c r="F81" s="283" t="str">
        <f>E15</f>
        <v> </v>
      </c>
      <c r="I81" s="279" t="s">
        <v>253</v>
      </c>
      <c r="J81" s="283" t="str">
        <f>E21</f>
        <v> </v>
      </c>
      <c r="L81" s="226"/>
    </row>
    <row r="82" spans="2:12" s="225" customFormat="1" ht="14.25" customHeight="1">
      <c r="B82" s="226"/>
      <c r="C82" s="279" t="s">
        <v>251</v>
      </c>
      <c r="F82" s="283">
        <f>IF(E18="","",E18)</f>
      </c>
      <c r="L82" s="226"/>
    </row>
    <row r="83" spans="2:12" s="225" customFormat="1" ht="9.75" customHeight="1">
      <c r="B83" s="226"/>
      <c r="L83" s="226"/>
    </row>
    <row r="84" spans="2:20" s="293" customFormat="1" ht="29.25" customHeight="1">
      <c r="B84" s="285"/>
      <c r="C84" s="286" t="s">
        <v>318</v>
      </c>
      <c r="D84" s="287" t="s">
        <v>275</v>
      </c>
      <c r="E84" s="287" t="s">
        <v>271</v>
      </c>
      <c r="F84" s="287" t="s">
        <v>319</v>
      </c>
      <c r="G84" s="287" t="s">
        <v>320</v>
      </c>
      <c r="H84" s="287" t="s">
        <v>321</v>
      </c>
      <c r="I84" s="288" t="s">
        <v>322</v>
      </c>
      <c r="J84" s="287" t="s">
        <v>305</v>
      </c>
      <c r="K84" s="289" t="s">
        <v>323</v>
      </c>
      <c r="L84" s="285"/>
      <c r="M84" s="290" t="s">
        <v>324</v>
      </c>
      <c r="N84" s="291" t="s">
        <v>260</v>
      </c>
      <c r="O84" s="291" t="s">
        <v>325</v>
      </c>
      <c r="P84" s="291" t="s">
        <v>326</v>
      </c>
      <c r="Q84" s="291" t="s">
        <v>327</v>
      </c>
      <c r="R84" s="291" t="s">
        <v>328</v>
      </c>
      <c r="S84" s="291" t="s">
        <v>329</v>
      </c>
      <c r="T84" s="292" t="s">
        <v>330</v>
      </c>
    </row>
    <row r="85" spans="2:63" s="225" customFormat="1" ht="29.25" customHeight="1">
      <c r="B85" s="226"/>
      <c r="C85" s="294" t="s">
        <v>306</v>
      </c>
      <c r="J85" s="295">
        <f>BK85</f>
        <v>0</v>
      </c>
      <c r="L85" s="226"/>
      <c r="M85" s="296"/>
      <c r="N85" s="239"/>
      <c r="O85" s="239"/>
      <c r="P85" s="297">
        <f>P86+P246</f>
        <v>0</v>
      </c>
      <c r="Q85" s="239"/>
      <c r="R85" s="297">
        <f>R86+R246</f>
        <v>40.5382633</v>
      </c>
      <c r="S85" s="239"/>
      <c r="T85" s="298">
        <f>T86+T246</f>
        <v>0</v>
      </c>
      <c r="AT85" s="213" t="s">
        <v>289</v>
      </c>
      <c r="AU85" s="213" t="s">
        <v>307</v>
      </c>
      <c r="BK85" s="299">
        <f>BK86+BK246</f>
        <v>0</v>
      </c>
    </row>
    <row r="86" spans="2:63" s="301" customFormat="1" ht="36.75" customHeight="1">
      <c r="B86" s="300"/>
      <c r="D86" s="302" t="s">
        <v>289</v>
      </c>
      <c r="E86" s="303" t="s">
        <v>331</v>
      </c>
      <c r="F86" s="303" t="s">
        <v>332</v>
      </c>
      <c r="J86" s="304">
        <f>BK86</f>
        <v>0</v>
      </c>
      <c r="L86" s="300"/>
      <c r="M86" s="305"/>
      <c r="N86" s="306"/>
      <c r="O86" s="306"/>
      <c r="P86" s="307">
        <f>P87+P163+P183+P203+P229+P242</f>
        <v>0</v>
      </c>
      <c r="Q86" s="306"/>
      <c r="R86" s="307">
        <f>R87+R163+R183+R203+R229+R242</f>
        <v>40.5382633</v>
      </c>
      <c r="S86" s="306"/>
      <c r="T86" s="308">
        <f>T87+T163+T183+T203+T229+T242</f>
        <v>0</v>
      </c>
      <c r="AR86" s="302" t="s">
        <v>241</v>
      </c>
      <c r="AT86" s="309" t="s">
        <v>289</v>
      </c>
      <c r="AU86" s="309" t="s">
        <v>290</v>
      </c>
      <c r="AY86" s="302" t="s">
        <v>333</v>
      </c>
      <c r="BK86" s="310">
        <f>BK87+BK163+BK183+BK203+BK229+BK242</f>
        <v>0</v>
      </c>
    </row>
    <row r="87" spans="2:63" s="301" customFormat="1" ht="19.5" customHeight="1">
      <c r="B87" s="300"/>
      <c r="D87" s="311" t="s">
        <v>289</v>
      </c>
      <c r="E87" s="312" t="s">
        <v>241</v>
      </c>
      <c r="F87" s="312" t="s">
        <v>334</v>
      </c>
      <c r="J87" s="313">
        <f>BK87</f>
        <v>0</v>
      </c>
      <c r="L87" s="300"/>
      <c r="M87" s="305"/>
      <c r="N87" s="306"/>
      <c r="O87" s="306"/>
      <c r="P87" s="307">
        <f>SUM(P88:P162)</f>
        <v>0</v>
      </c>
      <c r="Q87" s="306"/>
      <c r="R87" s="307">
        <f>SUM(R88:R162)</f>
        <v>2.034828</v>
      </c>
      <c r="S87" s="306"/>
      <c r="T87" s="308">
        <f>SUM(T88:T162)</f>
        <v>0</v>
      </c>
      <c r="AR87" s="302" t="s">
        <v>241</v>
      </c>
      <c r="AT87" s="309" t="s">
        <v>289</v>
      </c>
      <c r="AU87" s="309" t="s">
        <v>241</v>
      </c>
      <c r="AY87" s="302" t="s">
        <v>333</v>
      </c>
      <c r="BK87" s="310">
        <f>SUM(BK88:BK162)</f>
        <v>0</v>
      </c>
    </row>
    <row r="88" spans="2:65" s="225" customFormat="1" ht="28.5" customHeight="1">
      <c r="B88" s="226"/>
      <c r="C88" s="314" t="s">
        <v>335</v>
      </c>
      <c r="D88" s="314" t="s">
        <v>336</v>
      </c>
      <c r="E88" s="315" t="s">
        <v>337</v>
      </c>
      <c r="F88" s="316" t="s">
        <v>338</v>
      </c>
      <c r="G88" s="317" t="s">
        <v>339</v>
      </c>
      <c r="H88" s="318">
        <v>50</v>
      </c>
      <c r="I88" s="76"/>
      <c r="J88" s="319">
        <f>ROUND(I88*H88,2)</f>
        <v>0</v>
      </c>
      <c r="K88" s="316" t="s">
        <v>340</v>
      </c>
      <c r="L88" s="226"/>
      <c r="M88" s="320" t="s">
        <v>222</v>
      </c>
      <c r="N88" s="321" t="s">
        <v>261</v>
      </c>
      <c r="O88" s="227"/>
      <c r="P88" s="322">
        <f>O88*H88</f>
        <v>0</v>
      </c>
      <c r="Q88" s="322">
        <v>0.0002</v>
      </c>
      <c r="R88" s="322">
        <f>Q88*H88</f>
        <v>0.01</v>
      </c>
      <c r="S88" s="322">
        <v>0</v>
      </c>
      <c r="T88" s="323">
        <f>S88*H88</f>
        <v>0</v>
      </c>
      <c r="AR88" s="213" t="s">
        <v>341</v>
      </c>
      <c r="AT88" s="213" t="s">
        <v>336</v>
      </c>
      <c r="AU88" s="213" t="s">
        <v>298</v>
      </c>
      <c r="AY88" s="213" t="s">
        <v>333</v>
      </c>
      <c r="BE88" s="324">
        <f>IF(N88="základní",J88,0)</f>
        <v>0</v>
      </c>
      <c r="BF88" s="324">
        <f>IF(N88="snížená",J88,0)</f>
        <v>0</v>
      </c>
      <c r="BG88" s="324">
        <f>IF(N88="zákl. přenesená",J88,0)</f>
        <v>0</v>
      </c>
      <c r="BH88" s="324">
        <f>IF(N88="sníž. přenesená",J88,0)</f>
        <v>0</v>
      </c>
      <c r="BI88" s="324">
        <f>IF(N88="nulová",J88,0)</f>
        <v>0</v>
      </c>
      <c r="BJ88" s="213" t="s">
        <v>241</v>
      </c>
      <c r="BK88" s="324">
        <f>ROUND(I88*H88,2)</f>
        <v>0</v>
      </c>
      <c r="BL88" s="213" t="s">
        <v>341</v>
      </c>
      <c r="BM88" s="213" t="s">
        <v>342</v>
      </c>
    </row>
    <row r="89" spans="2:47" s="225" customFormat="1" ht="27">
      <c r="B89" s="226"/>
      <c r="D89" s="325" t="s">
        <v>343</v>
      </c>
      <c r="F89" s="326" t="s">
        <v>344</v>
      </c>
      <c r="L89" s="226"/>
      <c r="M89" s="327"/>
      <c r="N89" s="227"/>
      <c r="O89" s="227"/>
      <c r="P89" s="227"/>
      <c r="Q89" s="227"/>
      <c r="R89" s="227"/>
      <c r="S89" s="227"/>
      <c r="T89" s="328"/>
      <c r="AT89" s="213" t="s">
        <v>343</v>
      </c>
      <c r="AU89" s="213" t="s">
        <v>298</v>
      </c>
    </row>
    <row r="90" spans="2:47" s="225" customFormat="1" ht="162">
      <c r="B90" s="226"/>
      <c r="D90" s="329" t="s">
        <v>345</v>
      </c>
      <c r="F90" s="330" t="s">
        <v>346</v>
      </c>
      <c r="L90" s="226"/>
      <c r="M90" s="327"/>
      <c r="N90" s="227"/>
      <c r="O90" s="227"/>
      <c r="P90" s="227"/>
      <c r="Q90" s="227"/>
      <c r="R90" s="227"/>
      <c r="S90" s="227"/>
      <c r="T90" s="328"/>
      <c r="AT90" s="213" t="s">
        <v>345</v>
      </c>
      <c r="AU90" s="213" t="s">
        <v>298</v>
      </c>
    </row>
    <row r="91" spans="2:65" s="225" customFormat="1" ht="28.5" customHeight="1">
      <c r="B91" s="226"/>
      <c r="C91" s="314" t="s">
        <v>347</v>
      </c>
      <c r="D91" s="314" t="s">
        <v>336</v>
      </c>
      <c r="E91" s="315" t="s">
        <v>348</v>
      </c>
      <c r="F91" s="316" t="s">
        <v>349</v>
      </c>
      <c r="G91" s="317" t="s">
        <v>339</v>
      </c>
      <c r="H91" s="318">
        <v>50</v>
      </c>
      <c r="I91" s="76"/>
      <c r="J91" s="319">
        <f>ROUND(I91*H91,2)</f>
        <v>0</v>
      </c>
      <c r="K91" s="316" t="s">
        <v>340</v>
      </c>
      <c r="L91" s="226"/>
      <c r="M91" s="320" t="s">
        <v>222</v>
      </c>
      <c r="N91" s="321" t="s">
        <v>261</v>
      </c>
      <c r="O91" s="227"/>
      <c r="P91" s="322">
        <f>O91*H91</f>
        <v>0</v>
      </c>
      <c r="Q91" s="322">
        <v>0</v>
      </c>
      <c r="R91" s="322">
        <f>Q91*H91</f>
        <v>0</v>
      </c>
      <c r="S91" s="322">
        <v>0</v>
      </c>
      <c r="T91" s="323">
        <f>S91*H91</f>
        <v>0</v>
      </c>
      <c r="AR91" s="213" t="s">
        <v>341</v>
      </c>
      <c r="AT91" s="213" t="s">
        <v>336</v>
      </c>
      <c r="AU91" s="213" t="s">
        <v>298</v>
      </c>
      <c r="AY91" s="213" t="s">
        <v>333</v>
      </c>
      <c r="BE91" s="324">
        <f>IF(N91="základní",J91,0)</f>
        <v>0</v>
      </c>
      <c r="BF91" s="324">
        <f>IF(N91="snížená",J91,0)</f>
        <v>0</v>
      </c>
      <c r="BG91" s="324">
        <f>IF(N91="zákl. přenesená",J91,0)</f>
        <v>0</v>
      </c>
      <c r="BH91" s="324">
        <f>IF(N91="sníž. přenesená",J91,0)</f>
        <v>0</v>
      </c>
      <c r="BI91" s="324">
        <f>IF(N91="nulová",J91,0)</f>
        <v>0</v>
      </c>
      <c r="BJ91" s="213" t="s">
        <v>241</v>
      </c>
      <c r="BK91" s="324">
        <f>ROUND(I91*H91,2)</f>
        <v>0</v>
      </c>
      <c r="BL91" s="213" t="s">
        <v>341</v>
      </c>
      <c r="BM91" s="213" t="s">
        <v>350</v>
      </c>
    </row>
    <row r="92" spans="2:47" s="225" customFormat="1" ht="27">
      <c r="B92" s="226"/>
      <c r="D92" s="325" t="s">
        <v>343</v>
      </c>
      <c r="F92" s="326" t="s">
        <v>351</v>
      </c>
      <c r="L92" s="226"/>
      <c r="M92" s="327"/>
      <c r="N92" s="227"/>
      <c r="O92" s="227"/>
      <c r="P92" s="227"/>
      <c r="Q92" s="227"/>
      <c r="R92" s="227"/>
      <c r="S92" s="227"/>
      <c r="T92" s="328"/>
      <c r="AT92" s="213" t="s">
        <v>343</v>
      </c>
      <c r="AU92" s="213" t="s">
        <v>298</v>
      </c>
    </row>
    <row r="93" spans="2:47" s="225" customFormat="1" ht="162">
      <c r="B93" s="226"/>
      <c r="D93" s="329" t="s">
        <v>345</v>
      </c>
      <c r="F93" s="330" t="s">
        <v>346</v>
      </c>
      <c r="L93" s="226"/>
      <c r="M93" s="327"/>
      <c r="N93" s="227"/>
      <c r="O93" s="227"/>
      <c r="P93" s="227"/>
      <c r="Q93" s="227"/>
      <c r="R93" s="227"/>
      <c r="S93" s="227"/>
      <c r="T93" s="328"/>
      <c r="AT93" s="213" t="s">
        <v>345</v>
      </c>
      <c r="AU93" s="213" t="s">
        <v>298</v>
      </c>
    </row>
    <row r="94" spans="2:65" s="225" customFormat="1" ht="20.25" customHeight="1">
      <c r="B94" s="226"/>
      <c r="C94" s="314" t="s">
        <v>352</v>
      </c>
      <c r="D94" s="314" t="s">
        <v>336</v>
      </c>
      <c r="E94" s="315" t="s">
        <v>353</v>
      </c>
      <c r="F94" s="316" t="s">
        <v>354</v>
      </c>
      <c r="G94" s="317" t="s">
        <v>355</v>
      </c>
      <c r="H94" s="318">
        <v>100.8</v>
      </c>
      <c r="I94" s="76"/>
      <c r="J94" s="319">
        <f>ROUND(I94*H94,2)</f>
        <v>0</v>
      </c>
      <c r="K94" s="316" t="s">
        <v>340</v>
      </c>
      <c r="L94" s="226"/>
      <c r="M94" s="320" t="s">
        <v>222</v>
      </c>
      <c r="N94" s="321" t="s">
        <v>261</v>
      </c>
      <c r="O94" s="227"/>
      <c r="P94" s="322">
        <f>O94*H94</f>
        <v>0</v>
      </c>
      <c r="Q94" s="322">
        <v>0</v>
      </c>
      <c r="R94" s="322">
        <f>Q94*H94</f>
        <v>0</v>
      </c>
      <c r="S94" s="322">
        <v>0</v>
      </c>
      <c r="T94" s="323">
        <f>S94*H94</f>
        <v>0</v>
      </c>
      <c r="AR94" s="213" t="s">
        <v>341</v>
      </c>
      <c r="AT94" s="213" t="s">
        <v>336</v>
      </c>
      <c r="AU94" s="213" t="s">
        <v>298</v>
      </c>
      <c r="AY94" s="213" t="s">
        <v>333</v>
      </c>
      <c r="BE94" s="324">
        <f>IF(N94="základní",J94,0)</f>
        <v>0</v>
      </c>
      <c r="BF94" s="324">
        <f>IF(N94="snížená",J94,0)</f>
        <v>0</v>
      </c>
      <c r="BG94" s="324">
        <f>IF(N94="zákl. přenesená",J94,0)</f>
        <v>0</v>
      </c>
      <c r="BH94" s="324">
        <f>IF(N94="sníž. přenesená",J94,0)</f>
        <v>0</v>
      </c>
      <c r="BI94" s="324">
        <f>IF(N94="nulová",J94,0)</f>
        <v>0</v>
      </c>
      <c r="BJ94" s="213" t="s">
        <v>241</v>
      </c>
      <c r="BK94" s="324">
        <f>ROUND(I94*H94,2)</f>
        <v>0</v>
      </c>
      <c r="BL94" s="213" t="s">
        <v>341</v>
      </c>
      <c r="BM94" s="213" t="s">
        <v>356</v>
      </c>
    </row>
    <row r="95" spans="2:47" s="225" customFormat="1" ht="27">
      <c r="B95" s="226"/>
      <c r="D95" s="325" t="s">
        <v>343</v>
      </c>
      <c r="F95" s="326" t="s">
        <v>357</v>
      </c>
      <c r="L95" s="226"/>
      <c r="M95" s="327"/>
      <c r="N95" s="227"/>
      <c r="O95" s="227"/>
      <c r="P95" s="227"/>
      <c r="Q95" s="227"/>
      <c r="R95" s="227"/>
      <c r="S95" s="227"/>
      <c r="T95" s="328"/>
      <c r="AT95" s="213" t="s">
        <v>343</v>
      </c>
      <c r="AU95" s="213" t="s">
        <v>298</v>
      </c>
    </row>
    <row r="96" spans="2:47" s="225" customFormat="1" ht="94.5">
      <c r="B96" s="226"/>
      <c r="D96" s="325" t="s">
        <v>345</v>
      </c>
      <c r="F96" s="331" t="s">
        <v>358</v>
      </c>
      <c r="L96" s="226"/>
      <c r="M96" s="327"/>
      <c r="N96" s="227"/>
      <c r="O96" s="227"/>
      <c r="P96" s="227"/>
      <c r="Q96" s="227"/>
      <c r="R96" s="227"/>
      <c r="S96" s="227"/>
      <c r="T96" s="328"/>
      <c r="AT96" s="213" t="s">
        <v>345</v>
      </c>
      <c r="AU96" s="213" t="s">
        <v>298</v>
      </c>
    </row>
    <row r="97" spans="2:51" s="333" customFormat="1" ht="13.5">
      <c r="B97" s="332"/>
      <c r="D97" s="325" t="s">
        <v>359</v>
      </c>
      <c r="E97" s="334" t="s">
        <v>222</v>
      </c>
      <c r="F97" s="335" t="s">
        <v>360</v>
      </c>
      <c r="H97" s="336">
        <v>100.8</v>
      </c>
      <c r="L97" s="332"/>
      <c r="M97" s="337"/>
      <c r="N97" s="338"/>
      <c r="O97" s="338"/>
      <c r="P97" s="338"/>
      <c r="Q97" s="338"/>
      <c r="R97" s="338"/>
      <c r="S97" s="338"/>
      <c r="T97" s="339"/>
      <c r="AT97" s="334" t="s">
        <v>359</v>
      </c>
      <c r="AU97" s="334" t="s">
        <v>298</v>
      </c>
      <c r="AV97" s="333" t="s">
        <v>298</v>
      </c>
      <c r="AW97" s="333" t="s">
        <v>254</v>
      </c>
      <c r="AX97" s="333" t="s">
        <v>290</v>
      </c>
      <c r="AY97" s="334" t="s">
        <v>333</v>
      </c>
    </row>
    <row r="98" spans="2:51" s="341" customFormat="1" ht="13.5">
      <c r="B98" s="340"/>
      <c r="D98" s="329" t="s">
        <v>359</v>
      </c>
      <c r="E98" s="342" t="s">
        <v>222</v>
      </c>
      <c r="F98" s="343" t="s">
        <v>361</v>
      </c>
      <c r="H98" s="344">
        <v>100.8</v>
      </c>
      <c r="L98" s="340"/>
      <c r="M98" s="345"/>
      <c r="N98" s="346"/>
      <c r="O98" s="346"/>
      <c r="P98" s="346"/>
      <c r="Q98" s="346"/>
      <c r="R98" s="346"/>
      <c r="S98" s="346"/>
      <c r="T98" s="347"/>
      <c r="AT98" s="348" t="s">
        <v>359</v>
      </c>
      <c r="AU98" s="348" t="s">
        <v>298</v>
      </c>
      <c r="AV98" s="341" t="s">
        <v>341</v>
      </c>
      <c r="AW98" s="341" t="s">
        <v>254</v>
      </c>
      <c r="AX98" s="341" t="s">
        <v>241</v>
      </c>
      <c r="AY98" s="348" t="s">
        <v>333</v>
      </c>
    </row>
    <row r="99" spans="2:65" s="225" customFormat="1" ht="20.25" customHeight="1">
      <c r="B99" s="226"/>
      <c r="C99" s="314" t="s">
        <v>341</v>
      </c>
      <c r="D99" s="314" t="s">
        <v>336</v>
      </c>
      <c r="E99" s="315" t="s">
        <v>362</v>
      </c>
      <c r="F99" s="316" t="s">
        <v>363</v>
      </c>
      <c r="G99" s="317" t="s">
        <v>355</v>
      </c>
      <c r="H99" s="318">
        <v>50.4</v>
      </c>
      <c r="I99" s="76"/>
      <c r="J99" s="319">
        <f>ROUND(I99*H99,2)</f>
        <v>0</v>
      </c>
      <c r="K99" s="316" t="s">
        <v>340</v>
      </c>
      <c r="L99" s="226"/>
      <c r="M99" s="320" t="s">
        <v>222</v>
      </c>
      <c r="N99" s="321" t="s">
        <v>261</v>
      </c>
      <c r="O99" s="227"/>
      <c r="P99" s="322">
        <f>O99*H99</f>
        <v>0</v>
      </c>
      <c r="Q99" s="322">
        <v>0</v>
      </c>
      <c r="R99" s="322">
        <f>Q99*H99</f>
        <v>0</v>
      </c>
      <c r="S99" s="322">
        <v>0</v>
      </c>
      <c r="T99" s="323">
        <f>S99*H99</f>
        <v>0</v>
      </c>
      <c r="AR99" s="213" t="s">
        <v>341</v>
      </c>
      <c r="AT99" s="213" t="s">
        <v>336</v>
      </c>
      <c r="AU99" s="213" t="s">
        <v>298</v>
      </c>
      <c r="AY99" s="213" t="s">
        <v>333</v>
      </c>
      <c r="BE99" s="324">
        <f>IF(N99="základní",J99,0)</f>
        <v>0</v>
      </c>
      <c r="BF99" s="324">
        <f>IF(N99="snížená",J99,0)</f>
        <v>0</v>
      </c>
      <c r="BG99" s="324">
        <f>IF(N99="zákl. přenesená",J99,0)</f>
        <v>0</v>
      </c>
      <c r="BH99" s="324">
        <f>IF(N99="sníž. přenesená",J99,0)</f>
        <v>0</v>
      </c>
      <c r="BI99" s="324">
        <f>IF(N99="nulová",J99,0)</f>
        <v>0</v>
      </c>
      <c r="BJ99" s="213" t="s">
        <v>241</v>
      </c>
      <c r="BK99" s="324">
        <f>ROUND(I99*H99,2)</f>
        <v>0</v>
      </c>
      <c r="BL99" s="213" t="s">
        <v>341</v>
      </c>
      <c r="BM99" s="213" t="s">
        <v>364</v>
      </c>
    </row>
    <row r="100" spans="2:47" s="225" customFormat="1" ht="27">
      <c r="B100" s="226"/>
      <c r="D100" s="325" t="s">
        <v>343</v>
      </c>
      <c r="F100" s="326" t="s">
        <v>365</v>
      </c>
      <c r="L100" s="226"/>
      <c r="M100" s="327"/>
      <c r="N100" s="227"/>
      <c r="O100" s="227"/>
      <c r="P100" s="227"/>
      <c r="Q100" s="227"/>
      <c r="R100" s="227"/>
      <c r="S100" s="227"/>
      <c r="T100" s="328"/>
      <c r="AT100" s="213" t="s">
        <v>343</v>
      </c>
      <c r="AU100" s="213" t="s">
        <v>298</v>
      </c>
    </row>
    <row r="101" spans="2:47" s="225" customFormat="1" ht="94.5">
      <c r="B101" s="226"/>
      <c r="D101" s="325" t="s">
        <v>345</v>
      </c>
      <c r="F101" s="331" t="s">
        <v>358</v>
      </c>
      <c r="L101" s="226"/>
      <c r="M101" s="327"/>
      <c r="N101" s="227"/>
      <c r="O101" s="227"/>
      <c r="P101" s="227"/>
      <c r="Q101" s="227"/>
      <c r="R101" s="227"/>
      <c r="S101" s="227"/>
      <c r="T101" s="328"/>
      <c r="AT101" s="213" t="s">
        <v>345</v>
      </c>
      <c r="AU101" s="213" t="s">
        <v>298</v>
      </c>
    </row>
    <row r="102" spans="2:51" s="333" customFormat="1" ht="13.5">
      <c r="B102" s="332"/>
      <c r="D102" s="329" t="s">
        <v>359</v>
      </c>
      <c r="F102" s="349" t="s">
        <v>366</v>
      </c>
      <c r="H102" s="350">
        <v>50.4</v>
      </c>
      <c r="L102" s="332"/>
      <c r="M102" s="337"/>
      <c r="N102" s="338"/>
      <c r="O102" s="338"/>
      <c r="P102" s="338"/>
      <c r="Q102" s="338"/>
      <c r="R102" s="338"/>
      <c r="S102" s="338"/>
      <c r="T102" s="339"/>
      <c r="AT102" s="334" t="s">
        <v>359</v>
      </c>
      <c r="AU102" s="334" t="s">
        <v>298</v>
      </c>
      <c r="AV102" s="333" t="s">
        <v>298</v>
      </c>
      <c r="AW102" s="333" t="s">
        <v>223</v>
      </c>
      <c r="AX102" s="333" t="s">
        <v>241</v>
      </c>
      <c r="AY102" s="334" t="s">
        <v>333</v>
      </c>
    </row>
    <row r="103" spans="2:65" s="225" customFormat="1" ht="20.25" customHeight="1">
      <c r="B103" s="226"/>
      <c r="C103" s="314" t="s">
        <v>367</v>
      </c>
      <c r="D103" s="314" t="s">
        <v>336</v>
      </c>
      <c r="E103" s="315" t="s">
        <v>368</v>
      </c>
      <c r="F103" s="316" t="s">
        <v>369</v>
      </c>
      <c r="G103" s="317" t="s">
        <v>355</v>
      </c>
      <c r="H103" s="318">
        <v>82.26</v>
      </c>
      <c r="I103" s="76"/>
      <c r="J103" s="319">
        <f>ROUND(I103*H103,2)</f>
        <v>0</v>
      </c>
      <c r="K103" s="316" t="s">
        <v>340</v>
      </c>
      <c r="L103" s="226"/>
      <c r="M103" s="320" t="s">
        <v>222</v>
      </c>
      <c r="N103" s="321" t="s">
        <v>261</v>
      </c>
      <c r="O103" s="227"/>
      <c r="P103" s="322">
        <f>O103*H103</f>
        <v>0</v>
      </c>
      <c r="Q103" s="322">
        <v>0</v>
      </c>
      <c r="R103" s="322">
        <f>Q103*H103</f>
        <v>0</v>
      </c>
      <c r="S103" s="322">
        <v>0</v>
      </c>
      <c r="T103" s="323">
        <f>S103*H103</f>
        <v>0</v>
      </c>
      <c r="AR103" s="213" t="s">
        <v>341</v>
      </c>
      <c r="AT103" s="213" t="s">
        <v>336</v>
      </c>
      <c r="AU103" s="213" t="s">
        <v>298</v>
      </c>
      <c r="AY103" s="213" t="s">
        <v>333</v>
      </c>
      <c r="BE103" s="324">
        <f>IF(N103="základní",J103,0)</f>
        <v>0</v>
      </c>
      <c r="BF103" s="324">
        <f>IF(N103="snížená",J103,0)</f>
        <v>0</v>
      </c>
      <c r="BG103" s="324">
        <f>IF(N103="zákl. přenesená",J103,0)</f>
        <v>0</v>
      </c>
      <c r="BH103" s="324">
        <f>IF(N103="sníž. přenesená",J103,0)</f>
        <v>0</v>
      </c>
      <c r="BI103" s="324">
        <f>IF(N103="nulová",J103,0)</f>
        <v>0</v>
      </c>
      <c r="BJ103" s="213" t="s">
        <v>241</v>
      </c>
      <c r="BK103" s="324">
        <f>ROUND(I103*H103,2)</f>
        <v>0</v>
      </c>
      <c r="BL103" s="213" t="s">
        <v>341</v>
      </c>
      <c r="BM103" s="213" t="s">
        <v>370</v>
      </c>
    </row>
    <row r="104" spans="2:47" s="225" customFormat="1" ht="27">
      <c r="B104" s="226"/>
      <c r="D104" s="325" t="s">
        <v>343</v>
      </c>
      <c r="F104" s="326" t="s">
        <v>371</v>
      </c>
      <c r="L104" s="226"/>
      <c r="M104" s="327"/>
      <c r="N104" s="227"/>
      <c r="O104" s="227"/>
      <c r="P104" s="227"/>
      <c r="Q104" s="227"/>
      <c r="R104" s="227"/>
      <c r="S104" s="227"/>
      <c r="T104" s="328"/>
      <c r="AT104" s="213" t="s">
        <v>343</v>
      </c>
      <c r="AU104" s="213" t="s">
        <v>298</v>
      </c>
    </row>
    <row r="105" spans="2:47" s="225" customFormat="1" ht="13.5">
      <c r="B105" s="226"/>
      <c r="D105" s="325" t="s">
        <v>345</v>
      </c>
      <c r="F105" s="331"/>
      <c r="L105" s="226"/>
      <c r="M105" s="327"/>
      <c r="N105" s="227"/>
      <c r="O105" s="227"/>
      <c r="P105" s="227"/>
      <c r="Q105" s="227"/>
      <c r="R105" s="227"/>
      <c r="S105" s="227"/>
      <c r="T105" s="328"/>
      <c r="AT105" s="213" t="s">
        <v>345</v>
      </c>
      <c r="AU105" s="213" t="s">
        <v>298</v>
      </c>
    </row>
    <row r="106" spans="2:51" s="333" customFormat="1" ht="13.5">
      <c r="B106" s="332"/>
      <c r="D106" s="325" t="s">
        <v>359</v>
      </c>
      <c r="E106" s="334" t="s">
        <v>222</v>
      </c>
      <c r="F106" s="335"/>
      <c r="H106" s="336"/>
      <c r="L106" s="332"/>
      <c r="M106" s="337"/>
      <c r="N106" s="338"/>
      <c r="O106" s="338"/>
      <c r="P106" s="338"/>
      <c r="Q106" s="338"/>
      <c r="R106" s="338"/>
      <c r="S106" s="338"/>
      <c r="T106" s="339"/>
      <c r="AT106" s="334" t="s">
        <v>359</v>
      </c>
      <c r="AU106" s="334" t="s">
        <v>298</v>
      </c>
      <c r="AV106" s="333" t="s">
        <v>298</v>
      </c>
      <c r="AW106" s="333" t="s">
        <v>254</v>
      </c>
      <c r="AX106" s="333" t="s">
        <v>290</v>
      </c>
      <c r="AY106" s="334" t="s">
        <v>333</v>
      </c>
    </row>
    <row r="107" spans="2:51" s="333" customFormat="1" ht="13.5">
      <c r="B107" s="332"/>
      <c r="D107" s="325" t="s">
        <v>359</v>
      </c>
      <c r="E107" s="334" t="s">
        <v>222</v>
      </c>
      <c r="F107" s="335"/>
      <c r="H107" s="336"/>
      <c r="L107" s="332"/>
      <c r="M107" s="337"/>
      <c r="N107" s="338"/>
      <c r="O107" s="338"/>
      <c r="P107" s="338"/>
      <c r="Q107" s="338"/>
      <c r="R107" s="338"/>
      <c r="S107" s="338"/>
      <c r="T107" s="339"/>
      <c r="AT107" s="334" t="s">
        <v>359</v>
      </c>
      <c r="AU107" s="334" t="s">
        <v>298</v>
      </c>
      <c r="AV107" s="333" t="s">
        <v>298</v>
      </c>
      <c r="AW107" s="333" t="s">
        <v>254</v>
      </c>
      <c r="AX107" s="333" t="s">
        <v>290</v>
      </c>
      <c r="AY107" s="334" t="s">
        <v>333</v>
      </c>
    </row>
    <row r="108" spans="2:51" s="333" customFormat="1" ht="13.5">
      <c r="B108" s="332"/>
      <c r="D108" s="325" t="s">
        <v>359</v>
      </c>
      <c r="E108" s="334" t="s">
        <v>222</v>
      </c>
      <c r="F108" s="335"/>
      <c r="H108" s="336"/>
      <c r="L108" s="332"/>
      <c r="M108" s="337"/>
      <c r="N108" s="338"/>
      <c r="O108" s="338"/>
      <c r="P108" s="338"/>
      <c r="Q108" s="338"/>
      <c r="R108" s="338"/>
      <c r="S108" s="338"/>
      <c r="T108" s="339"/>
      <c r="AT108" s="334" t="s">
        <v>359</v>
      </c>
      <c r="AU108" s="334" t="s">
        <v>298</v>
      </c>
      <c r="AV108" s="333" t="s">
        <v>298</v>
      </c>
      <c r="AW108" s="333" t="s">
        <v>254</v>
      </c>
      <c r="AX108" s="333" t="s">
        <v>290</v>
      </c>
      <c r="AY108" s="334" t="s">
        <v>333</v>
      </c>
    </row>
    <row r="109" spans="2:51" s="333" customFormat="1" ht="13.5">
      <c r="B109" s="332"/>
      <c r="D109" s="325" t="s">
        <v>359</v>
      </c>
      <c r="E109" s="334" t="s">
        <v>222</v>
      </c>
      <c r="F109" s="335"/>
      <c r="H109" s="336"/>
      <c r="L109" s="332"/>
      <c r="M109" s="337"/>
      <c r="N109" s="338"/>
      <c r="O109" s="338"/>
      <c r="P109" s="338"/>
      <c r="Q109" s="338"/>
      <c r="R109" s="338"/>
      <c r="S109" s="338"/>
      <c r="T109" s="339"/>
      <c r="AT109" s="334" t="s">
        <v>359</v>
      </c>
      <c r="AU109" s="334" t="s">
        <v>298</v>
      </c>
      <c r="AV109" s="333" t="s">
        <v>298</v>
      </c>
      <c r="AW109" s="333" t="s">
        <v>254</v>
      </c>
      <c r="AX109" s="333" t="s">
        <v>290</v>
      </c>
      <c r="AY109" s="334" t="s">
        <v>333</v>
      </c>
    </row>
    <row r="110" spans="2:51" s="333" customFormat="1" ht="13.5">
      <c r="B110" s="332"/>
      <c r="D110" s="325" t="s">
        <v>359</v>
      </c>
      <c r="E110" s="334" t="s">
        <v>222</v>
      </c>
      <c r="F110" s="335"/>
      <c r="H110" s="336"/>
      <c r="L110" s="332"/>
      <c r="M110" s="337"/>
      <c r="N110" s="338"/>
      <c r="O110" s="338"/>
      <c r="P110" s="338"/>
      <c r="Q110" s="338"/>
      <c r="R110" s="338"/>
      <c r="S110" s="338"/>
      <c r="T110" s="339"/>
      <c r="AT110" s="334" t="s">
        <v>359</v>
      </c>
      <c r="AU110" s="334" t="s">
        <v>298</v>
      </c>
      <c r="AV110" s="333" t="s">
        <v>298</v>
      </c>
      <c r="AW110" s="333" t="s">
        <v>254</v>
      </c>
      <c r="AX110" s="333" t="s">
        <v>290</v>
      </c>
      <c r="AY110" s="334" t="s">
        <v>333</v>
      </c>
    </row>
    <row r="111" spans="2:51" s="341" customFormat="1" ht="13.5">
      <c r="B111" s="340"/>
      <c r="D111" s="329" t="s">
        <v>359</v>
      </c>
      <c r="E111" s="342" t="s">
        <v>222</v>
      </c>
      <c r="F111" s="343"/>
      <c r="H111" s="344"/>
      <c r="L111" s="340"/>
      <c r="M111" s="345"/>
      <c r="N111" s="346"/>
      <c r="O111" s="346"/>
      <c r="P111" s="346"/>
      <c r="Q111" s="346"/>
      <c r="R111" s="346"/>
      <c r="S111" s="346"/>
      <c r="T111" s="347"/>
      <c r="AT111" s="348" t="s">
        <v>359</v>
      </c>
      <c r="AU111" s="348" t="s">
        <v>298</v>
      </c>
      <c r="AV111" s="341" t="s">
        <v>341</v>
      </c>
      <c r="AW111" s="341" t="s">
        <v>254</v>
      </c>
      <c r="AX111" s="341" t="s">
        <v>241</v>
      </c>
      <c r="AY111" s="348" t="s">
        <v>333</v>
      </c>
    </row>
    <row r="112" spans="2:65" s="225" customFormat="1" ht="20.25" customHeight="1">
      <c r="B112" s="226"/>
      <c r="C112" s="314" t="s">
        <v>372</v>
      </c>
      <c r="D112" s="314" t="s">
        <v>336</v>
      </c>
      <c r="E112" s="315" t="s">
        <v>373</v>
      </c>
      <c r="F112" s="316" t="s">
        <v>374</v>
      </c>
      <c r="G112" s="317" t="s">
        <v>355</v>
      </c>
      <c r="H112" s="318">
        <v>41.13</v>
      </c>
      <c r="I112" s="76"/>
      <c r="J112" s="319">
        <f>ROUND(I112*H112,2)</f>
        <v>0</v>
      </c>
      <c r="K112" s="316" t="s">
        <v>340</v>
      </c>
      <c r="L112" s="226"/>
      <c r="M112" s="320" t="s">
        <v>222</v>
      </c>
      <c r="N112" s="321" t="s">
        <v>261</v>
      </c>
      <c r="O112" s="227"/>
      <c r="P112" s="322">
        <f>O112*H112</f>
        <v>0</v>
      </c>
      <c r="Q112" s="322">
        <v>0</v>
      </c>
      <c r="R112" s="322">
        <f>Q112*H112</f>
        <v>0</v>
      </c>
      <c r="S112" s="322">
        <v>0</v>
      </c>
      <c r="T112" s="323">
        <f>S112*H112</f>
        <v>0</v>
      </c>
      <c r="AR112" s="213" t="s">
        <v>341</v>
      </c>
      <c r="AT112" s="213" t="s">
        <v>336</v>
      </c>
      <c r="AU112" s="213" t="s">
        <v>298</v>
      </c>
      <c r="AY112" s="213" t="s">
        <v>333</v>
      </c>
      <c r="BE112" s="324">
        <f>IF(N112="základní",J112,0)</f>
        <v>0</v>
      </c>
      <c r="BF112" s="324">
        <f>IF(N112="snížená",J112,0)</f>
        <v>0</v>
      </c>
      <c r="BG112" s="324">
        <f>IF(N112="zákl. přenesená",J112,0)</f>
        <v>0</v>
      </c>
      <c r="BH112" s="324">
        <f>IF(N112="sníž. přenesená",J112,0)</f>
        <v>0</v>
      </c>
      <c r="BI112" s="324">
        <f>IF(N112="nulová",J112,0)</f>
        <v>0</v>
      </c>
      <c r="BJ112" s="213" t="s">
        <v>241</v>
      </c>
      <c r="BK112" s="324">
        <f>ROUND(I112*H112,2)</f>
        <v>0</v>
      </c>
      <c r="BL112" s="213" t="s">
        <v>341</v>
      </c>
      <c r="BM112" s="213" t="s">
        <v>375</v>
      </c>
    </row>
    <row r="113" spans="2:47" s="225" customFormat="1" ht="40.5">
      <c r="B113" s="226"/>
      <c r="D113" s="325" t="s">
        <v>343</v>
      </c>
      <c r="F113" s="326" t="s">
        <v>376</v>
      </c>
      <c r="L113" s="226"/>
      <c r="M113" s="327"/>
      <c r="N113" s="227"/>
      <c r="O113" s="227"/>
      <c r="P113" s="227"/>
      <c r="Q113" s="227"/>
      <c r="R113" s="227"/>
      <c r="S113" s="227"/>
      <c r="T113" s="328"/>
      <c r="AT113" s="213" t="s">
        <v>343</v>
      </c>
      <c r="AU113" s="213" t="s">
        <v>298</v>
      </c>
    </row>
    <row r="114" spans="2:47" s="225" customFormat="1" ht="13.5">
      <c r="B114" s="226"/>
      <c r="D114" s="325" t="s">
        <v>345</v>
      </c>
      <c r="F114" s="331"/>
      <c r="L114" s="226"/>
      <c r="M114" s="327"/>
      <c r="N114" s="227"/>
      <c r="O114" s="227"/>
      <c r="P114" s="227"/>
      <c r="Q114" s="227"/>
      <c r="R114" s="227"/>
      <c r="S114" s="227"/>
      <c r="T114" s="328"/>
      <c r="AT114" s="213" t="s">
        <v>345</v>
      </c>
      <c r="AU114" s="213" t="s">
        <v>298</v>
      </c>
    </row>
    <row r="115" spans="2:51" s="333" customFormat="1" ht="13.5">
      <c r="B115" s="332"/>
      <c r="D115" s="329" t="s">
        <v>359</v>
      </c>
      <c r="F115" s="349"/>
      <c r="H115" s="350"/>
      <c r="L115" s="332"/>
      <c r="M115" s="337"/>
      <c r="N115" s="338"/>
      <c r="O115" s="338"/>
      <c r="P115" s="338"/>
      <c r="Q115" s="338"/>
      <c r="R115" s="338"/>
      <c r="S115" s="338"/>
      <c r="T115" s="339"/>
      <c r="AT115" s="334" t="s">
        <v>359</v>
      </c>
      <c r="AU115" s="334" t="s">
        <v>298</v>
      </c>
      <c r="AV115" s="333" t="s">
        <v>298</v>
      </c>
      <c r="AW115" s="333" t="s">
        <v>223</v>
      </c>
      <c r="AX115" s="333" t="s">
        <v>241</v>
      </c>
      <c r="AY115" s="334" t="s">
        <v>333</v>
      </c>
    </row>
    <row r="116" spans="2:65" s="225" customFormat="1" ht="28.5" customHeight="1">
      <c r="B116" s="226"/>
      <c r="C116" s="314" t="s">
        <v>241</v>
      </c>
      <c r="D116" s="314" t="s">
        <v>336</v>
      </c>
      <c r="E116" s="315" t="s">
        <v>377</v>
      </c>
      <c r="F116" s="316" t="s">
        <v>378</v>
      </c>
      <c r="G116" s="317" t="s">
        <v>339</v>
      </c>
      <c r="H116" s="318">
        <v>220</v>
      </c>
      <c r="I116" s="76"/>
      <c r="J116" s="319">
        <f>ROUND(I116*H116,2)</f>
        <v>0</v>
      </c>
      <c r="K116" s="316" t="s">
        <v>222</v>
      </c>
      <c r="L116" s="226"/>
      <c r="M116" s="320" t="s">
        <v>222</v>
      </c>
      <c r="N116" s="321" t="s">
        <v>261</v>
      </c>
      <c r="O116" s="227"/>
      <c r="P116" s="322">
        <f>O116*H116</f>
        <v>0</v>
      </c>
      <c r="Q116" s="322">
        <v>0</v>
      </c>
      <c r="R116" s="322">
        <f>Q116*H116</f>
        <v>0</v>
      </c>
      <c r="S116" s="322">
        <v>0</v>
      </c>
      <c r="T116" s="323">
        <f>S116*H116</f>
        <v>0</v>
      </c>
      <c r="AR116" s="213" t="s">
        <v>341</v>
      </c>
      <c r="AT116" s="213" t="s">
        <v>336</v>
      </c>
      <c r="AU116" s="213" t="s">
        <v>298</v>
      </c>
      <c r="AY116" s="213" t="s">
        <v>333</v>
      </c>
      <c r="BE116" s="324">
        <f>IF(N116="základní",J116,0)</f>
        <v>0</v>
      </c>
      <c r="BF116" s="324">
        <f>IF(N116="snížená",J116,0)</f>
        <v>0</v>
      </c>
      <c r="BG116" s="324">
        <f>IF(N116="zákl. přenesená",J116,0)</f>
        <v>0</v>
      </c>
      <c r="BH116" s="324">
        <f>IF(N116="sníž. přenesená",J116,0)</f>
        <v>0</v>
      </c>
      <c r="BI116" s="324">
        <f>IF(N116="nulová",J116,0)</f>
        <v>0</v>
      </c>
      <c r="BJ116" s="213" t="s">
        <v>241</v>
      </c>
      <c r="BK116" s="324">
        <f>ROUND(I116*H116,2)</f>
        <v>0</v>
      </c>
      <c r="BL116" s="213" t="s">
        <v>341</v>
      </c>
      <c r="BM116" s="213" t="s">
        <v>379</v>
      </c>
    </row>
    <row r="117" spans="2:47" s="225" customFormat="1" ht="27">
      <c r="B117" s="226"/>
      <c r="D117" s="325" t="s">
        <v>343</v>
      </c>
      <c r="F117" s="326" t="s">
        <v>380</v>
      </c>
      <c r="L117" s="226"/>
      <c r="M117" s="327"/>
      <c r="N117" s="227"/>
      <c r="O117" s="227"/>
      <c r="P117" s="227"/>
      <c r="Q117" s="227"/>
      <c r="R117" s="227"/>
      <c r="S117" s="227"/>
      <c r="T117" s="328"/>
      <c r="AT117" s="213" t="s">
        <v>343</v>
      </c>
      <c r="AU117" s="213" t="s">
        <v>298</v>
      </c>
    </row>
    <row r="118" spans="2:47" s="225" customFormat="1" ht="27">
      <c r="B118" s="226"/>
      <c r="D118" s="329" t="s">
        <v>381</v>
      </c>
      <c r="F118" s="330" t="s">
        <v>382</v>
      </c>
      <c r="L118" s="226"/>
      <c r="M118" s="327"/>
      <c r="N118" s="227"/>
      <c r="O118" s="227"/>
      <c r="P118" s="227"/>
      <c r="Q118" s="227"/>
      <c r="R118" s="227"/>
      <c r="S118" s="227"/>
      <c r="T118" s="328"/>
      <c r="AT118" s="213" t="s">
        <v>381</v>
      </c>
      <c r="AU118" s="213" t="s">
        <v>298</v>
      </c>
    </row>
    <row r="119" spans="2:65" s="225" customFormat="1" ht="20.25" customHeight="1">
      <c r="B119" s="226"/>
      <c r="C119" s="351" t="s">
        <v>298</v>
      </c>
      <c r="D119" s="351" t="s">
        <v>383</v>
      </c>
      <c r="E119" s="352" t="s">
        <v>384</v>
      </c>
      <c r="F119" s="353" t="s">
        <v>385</v>
      </c>
      <c r="G119" s="354" t="s">
        <v>386</v>
      </c>
      <c r="H119" s="355">
        <v>38</v>
      </c>
      <c r="I119" s="77"/>
      <c r="J119" s="356">
        <f>ROUND(I119*H119,2)</f>
        <v>0</v>
      </c>
      <c r="K119" s="353" t="s">
        <v>222</v>
      </c>
      <c r="L119" s="357"/>
      <c r="M119" s="358" t="s">
        <v>222</v>
      </c>
      <c r="N119" s="359" t="s">
        <v>261</v>
      </c>
      <c r="O119" s="227"/>
      <c r="P119" s="322">
        <f>O119*H119</f>
        <v>0</v>
      </c>
      <c r="Q119" s="322">
        <v>0.04897</v>
      </c>
      <c r="R119" s="322">
        <f>Q119*H119</f>
        <v>1.86086</v>
      </c>
      <c r="S119" s="322">
        <v>0</v>
      </c>
      <c r="T119" s="323">
        <f>S119*H119</f>
        <v>0</v>
      </c>
      <c r="AR119" s="213" t="s">
        <v>387</v>
      </c>
      <c r="AT119" s="213" t="s">
        <v>383</v>
      </c>
      <c r="AU119" s="213" t="s">
        <v>298</v>
      </c>
      <c r="AY119" s="213" t="s">
        <v>333</v>
      </c>
      <c r="BE119" s="324">
        <f>IF(N119="základní",J119,0)</f>
        <v>0</v>
      </c>
      <c r="BF119" s="324">
        <f>IF(N119="snížená",J119,0)</f>
        <v>0</v>
      </c>
      <c r="BG119" s="324">
        <f>IF(N119="zákl. přenesená",J119,0)</f>
        <v>0</v>
      </c>
      <c r="BH119" s="324">
        <f>IF(N119="sníž. přenesená",J119,0)</f>
        <v>0</v>
      </c>
      <c r="BI119" s="324">
        <f>IF(N119="nulová",J119,0)</f>
        <v>0</v>
      </c>
      <c r="BJ119" s="213" t="s">
        <v>241</v>
      </c>
      <c r="BK119" s="324">
        <f>ROUND(I119*H119,2)</f>
        <v>0</v>
      </c>
      <c r="BL119" s="213" t="s">
        <v>341</v>
      </c>
      <c r="BM119" s="213" t="s">
        <v>388</v>
      </c>
    </row>
    <row r="120" spans="2:47" s="225" customFormat="1" ht="27">
      <c r="B120" s="226"/>
      <c r="D120" s="325" t="s">
        <v>343</v>
      </c>
      <c r="F120" s="326" t="s">
        <v>389</v>
      </c>
      <c r="L120" s="226"/>
      <c r="M120" s="327"/>
      <c r="N120" s="227"/>
      <c r="O120" s="227"/>
      <c r="P120" s="227"/>
      <c r="Q120" s="227"/>
      <c r="R120" s="227"/>
      <c r="S120" s="227"/>
      <c r="T120" s="328"/>
      <c r="AT120" s="213" t="s">
        <v>343</v>
      </c>
      <c r="AU120" s="213" t="s">
        <v>298</v>
      </c>
    </row>
    <row r="121" spans="2:51" s="333" customFormat="1" ht="13.5">
      <c r="B121" s="332"/>
      <c r="D121" s="325" t="s">
        <v>359</v>
      </c>
      <c r="E121" s="334" t="s">
        <v>222</v>
      </c>
      <c r="F121" s="335" t="s">
        <v>390</v>
      </c>
      <c r="H121" s="336">
        <v>36.667</v>
      </c>
      <c r="L121" s="332"/>
      <c r="M121" s="337"/>
      <c r="N121" s="338"/>
      <c r="O121" s="338"/>
      <c r="P121" s="338"/>
      <c r="Q121" s="338"/>
      <c r="R121" s="338"/>
      <c r="S121" s="338"/>
      <c r="T121" s="339"/>
      <c r="AT121" s="334" t="s">
        <v>359</v>
      </c>
      <c r="AU121" s="334" t="s">
        <v>298</v>
      </c>
      <c r="AV121" s="333" t="s">
        <v>298</v>
      </c>
      <c r="AW121" s="333" t="s">
        <v>254</v>
      </c>
      <c r="AX121" s="333" t="s">
        <v>290</v>
      </c>
      <c r="AY121" s="334" t="s">
        <v>333</v>
      </c>
    </row>
    <row r="122" spans="2:51" s="333" customFormat="1" ht="13.5">
      <c r="B122" s="332"/>
      <c r="D122" s="325" t="s">
        <v>359</v>
      </c>
      <c r="E122" s="334" t="s">
        <v>222</v>
      </c>
      <c r="F122" s="335" t="s">
        <v>391</v>
      </c>
      <c r="H122" s="336">
        <v>1.333</v>
      </c>
      <c r="L122" s="332"/>
      <c r="M122" s="337"/>
      <c r="N122" s="338"/>
      <c r="O122" s="338"/>
      <c r="P122" s="338"/>
      <c r="Q122" s="338"/>
      <c r="R122" s="338"/>
      <c r="S122" s="338"/>
      <c r="T122" s="339"/>
      <c r="AT122" s="334" t="s">
        <v>359</v>
      </c>
      <c r="AU122" s="334" t="s">
        <v>298</v>
      </c>
      <c r="AV122" s="333" t="s">
        <v>298</v>
      </c>
      <c r="AW122" s="333" t="s">
        <v>254</v>
      </c>
      <c r="AX122" s="333" t="s">
        <v>290</v>
      </c>
      <c r="AY122" s="334" t="s">
        <v>333</v>
      </c>
    </row>
    <row r="123" spans="2:51" s="341" customFormat="1" ht="13.5">
      <c r="B123" s="340"/>
      <c r="D123" s="329" t="s">
        <v>359</v>
      </c>
      <c r="E123" s="342" t="s">
        <v>222</v>
      </c>
      <c r="F123" s="343" t="s">
        <v>361</v>
      </c>
      <c r="H123" s="344">
        <v>38</v>
      </c>
      <c r="L123" s="340"/>
      <c r="M123" s="345"/>
      <c r="N123" s="346"/>
      <c r="O123" s="346"/>
      <c r="P123" s="346"/>
      <c r="Q123" s="346"/>
      <c r="R123" s="346"/>
      <c r="S123" s="346"/>
      <c r="T123" s="347"/>
      <c r="AT123" s="348" t="s">
        <v>359</v>
      </c>
      <c r="AU123" s="348" t="s">
        <v>298</v>
      </c>
      <c r="AV123" s="341" t="s">
        <v>341</v>
      </c>
      <c r="AW123" s="341" t="s">
        <v>254</v>
      </c>
      <c r="AX123" s="341" t="s">
        <v>241</v>
      </c>
      <c r="AY123" s="348" t="s">
        <v>333</v>
      </c>
    </row>
    <row r="124" spans="2:65" s="225" customFormat="1" ht="20.25" customHeight="1">
      <c r="B124" s="226"/>
      <c r="C124" s="314" t="s">
        <v>392</v>
      </c>
      <c r="D124" s="314" t="s">
        <v>336</v>
      </c>
      <c r="E124" s="315" t="s">
        <v>393</v>
      </c>
      <c r="F124" s="316" t="s">
        <v>394</v>
      </c>
      <c r="G124" s="317" t="s">
        <v>395</v>
      </c>
      <c r="H124" s="318">
        <v>168</v>
      </c>
      <c r="I124" s="76"/>
      <c r="J124" s="319">
        <f>ROUND(I124*H124,2)</f>
        <v>0</v>
      </c>
      <c r="K124" s="316" t="s">
        <v>340</v>
      </c>
      <c r="L124" s="226"/>
      <c r="M124" s="320" t="s">
        <v>222</v>
      </c>
      <c r="N124" s="321" t="s">
        <v>261</v>
      </c>
      <c r="O124" s="227"/>
      <c r="P124" s="322">
        <f>O124*H124</f>
        <v>0</v>
      </c>
      <c r="Q124" s="322">
        <v>0.0007</v>
      </c>
      <c r="R124" s="322">
        <f>Q124*H124</f>
        <v>0.1176</v>
      </c>
      <c r="S124" s="322">
        <v>0</v>
      </c>
      <c r="T124" s="323">
        <f>S124*H124</f>
        <v>0</v>
      </c>
      <c r="AR124" s="213" t="s">
        <v>341</v>
      </c>
      <c r="AT124" s="213" t="s">
        <v>336</v>
      </c>
      <c r="AU124" s="213" t="s">
        <v>298</v>
      </c>
      <c r="AY124" s="213" t="s">
        <v>333</v>
      </c>
      <c r="BE124" s="324">
        <f>IF(N124="základní",J124,0)</f>
        <v>0</v>
      </c>
      <c r="BF124" s="324">
        <f>IF(N124="snížená",J124,0)</f>
        <v>0</v>
      </c>
      <c r="BG124" s="324">
        <f>IF(N124="zákl. přenesená",J124,0)</f>
        <v>0</v>
      </c>
      <c r="BH124" s="324">
        <f>IF(N124="sníž. přenesená",J124,0)</f>
        <v>0</v>
      </c>
      <c r="BI124" s="324">
        <f>IF(N124="nulová",J124,0)</f>
        <v>0</v>
      </c>
      <c r="BJ124" s="213" t="s">
        <v>241</v>
      </c>
      <c r="BK124" s="324">
        <f>ROUND(I124*H124,2)</f>
        <v>0</v>
      </c>
      <c r="BL124" s="213" t="s">
        <v>341</v>
      </c>
      <c r="BM124" s="213" t="s">
        <v>396</v>
      </c>
    </row>
    <row r="125" spans="2:47" s="225" customFormat="1" ht="13.5">
      <c r="B125" s="226"/>
      <c r="D125" s="325" t="s">
        <v>343</v>
      </c>
      <c r="F125" s="326" t="s">
        <v>397</v>
      </c>
      <c r="L125" s="226"/>
      <c r="M125" s="327"/>
      <c r="N125" s="227"/>
      <c r="O125" s="227"/>
      <c r="P125" s="227"/>
      <c r="Q125" s="227"/>
      <c r="R125" s="227"/>
      <c r="S125" s="227"/>
      <c r="T125" s="328"/>
      <c r="AT125" s="213" t="s">
        <v>343</v>
      </c>
      <c r="AU125" s="213" t="s">
        <v>298</v>
      </c>
    </row>
    <row r="126" spans="2:47" s="225" customFormat="1" ht="81">
      <c r="B126" s="226"/>
      <c r="D126" s="325" t="s">
        <v>345</v>
      </c>
      <c r="F126" s="331" t="s">
        <v>398</v>
      </c>
      <c r="L126" s="226"/>
      <c r="M126" s="327"/>
      <c r="N126" s="227"/>
      <c r="O126" s="227"/>
      <c r="P126" s="227"/>
      <c r="Q126" s="227"/>
      <c r="R126" s="227"/>
      <c r="S126" s="227"/>
      <c r="T126" s="328"/>
      <c r="AT126" s="213" t="s">
        <v>345</v>
      </c>
      <c r="AU126" s="213" t="s">
        <v>298</v>
      </c>
    </row>
    <row r="127" spans="2:51" s="333" customFormat="1" ht="13.5">
      <c r="B127" s="332"/>
      <c r="D127" s="325" t="s">
        <v>359</v>
      </c>
      <c r="E127" s="334" t="s">
        <v>222</v>
      </c>
      <c r="F127" s="335" t="s">
        <v>399</v>
      </c>
      <c r="H127" s="336">
        <v>168</v>
      </c>
      <c r="L127" s="332"/>
      <c r="M127" s="337"/>
      <c r="N127" s="338"/>
      <c r="O127" s="338"/>
      <c r="P127" s="338"/>
      <c r="Q127" s="338"/>
      <c r="R127" s="338"/>
      <c r="S127" s="338"/>
      <c r="T127" s="339"/>
      <c r="AT127" s="334" t="s">
        <v>359</v>
      </c>
      <c r="AU127" s="334" t="s">
        <v>298</v>
      </c>
      <c r="AV127" s="333" t="s">
        <v>298</v>
      </c>
      <c r="AW127" s="333" t="s">
        <v>254</v>
      </c>
      <c r="AX127" s="333" t="s">
        <v>290</v>
      </c>
      <c r="AY127" s="334" t="s">
        <v>333</v>
      </c>
    </row>
    <row r="128" spans="2:51" s="341" customFormat="1" ht="13.5">
      <c r="B128" s="340"/>
      <c r="D128" s="329" t="s">
        <v>359</v>
      </c>
      <c r="E128" s="342" t="s">
        <v>222</v>
      </c>
      <c r="F128" s="343" t="s">
        <v>361</v>
      </c>
      <c r="H128" s="344">
        <v>168</v>
      </c>
      <c r="L128" s="340"/>
      <c r="M128" s="345"/>
      <c r="N128" s="346"/>
      <c r="O128" s="346"/>
      <c r="P128" s="346"/>
      <c r="Q128" s="346"/>
      <c r="R128" s="346"/>
      <c r="S128" s="346"/>
      <c r="T128" s="347"/>
      <c r="AT128" s="348" t="s">
        <v>359</v>
      </c>
      <c r="AU128" s="348" t="s">
        <v>298</v>
      </c>
      <c r="AV128" s="341" t="s">
        <v>341</v>
      </c>
      <c r="AW128" s="341" t="s">
        <v>254</v>
      </c>
      <c r="AX128" s="341" t="s">
        <v>241</v>
      </c>
      <c r="AY128" s="348" t="s">
        <v>333</v>
      </c>
    </row>
    <row r="129" spans="2:65" s="225" customFormat="1" ht="20.25" customHeight="1">
      <c r="B129" s="226"/>
      <c r="C129" s="314" t="s">
        <v>246</v>
      </c>
      <c r="D129" s="314" t="s">
        <v>336</v>
      </c>
      <c r="E129" s="315" t="s">
        <v>400</v>
      </c>
      <c r="F129" s="316" t="s">
        <v>401</v>
      </c>
      <c r="G129" s="317" t="s">
        <v>395</v>
      </c>
      <c r="H129" s="318">
        <v>168</v>
      </c>
      <c r="I129" s="76"/>
      <c r="J129" s="319">
        <f>ROUND(I129*H129,2)</f>
        <v>0</v>
      </c>
      <c r="K129" s="316" t="s">
        <v>340</v>
      </c>
      <c r="L129" s="226"/>
      <c r="M129" s="320" t="s">
        <v>222</v>
      </c>
      <c r="N129" s="321" t="s">
        <v>261</v>
      </c>
      <c r="O129" s="227"/>
      <c r="P129" s="322">
        <f>O129*H129</f>
        <v>0</v>
      </c>
      <c r="Q129" s="322">
        <v>0</v>
      </c>
      <c r="R129" s="322">
        <f>Q129*H129</f>
        <v>0</v>
      </c>
      <c r="S129" s="322">
        <v>0</v>
      </c>
      <c r="T129" s="323">
        <f>S129*H129</f>
        <v>0</v>
      </c>
      <c r="AR129" s="213" t="s">
        <v>341</v>
      </c>
      <c r="AT129" s="213" t="s">
        <v>336</v>
      </c>
      <c r="AU129" s="213" t="s">
        <v>298</v>
      </c>
      <c r="AY129" s="213" t="s">
        <v>333</v>
      </c>
      <c r="BE129" s="324">
        <f>IF(N129="základní",J129,0)</f>
        <v>0</v>
      </c>
      <c r="BF129" s="324">
        <f>IF(N129="snížená",J129,0)</f>
        <v>0</v>
      </c>
      <c r="BG129" s="324">
        <f>IF(N129="zákl. přenesená",J129,0)</f>
        <v>0</v>
      </c>
      <c r="BH129" s="324">
        <f>IF(N129="sníž. přenesená",J129,0)</f>
        <v>0</v>
      </c>
      <c r="BI129" s="324">
        <f>IF(N129="nulová",J129,0)</f>
        <v>0</v>
      </c>
      <c r="BJ129" s="213" t="s">
        <v>241</v>
      </c>
      <c r="BK129" s="324">
        <f>ROUND(I129*H129,2)</f>
        <v>0</v>
      </c>
      <c r="BL129" s="213" t="s">
        <v>341</v>
      </c>
      <c r="BM129" s="213" t="s">
        <v>402</v>
      </c>
    </row>
    <row r="130" spans="2:47" s="225" customFormat="1" ht="27">
      <c r="B130" s="226"/>
      <c r="D130" s="329" t="s">
        <v>343</v>
      </c>
      <c r="F130" s="360" t="s">
        <v>403</v>
      </c>
      <c r="L130" s="226"/>
      <c r="M130" s="327"/>
      <c r="N130" s="227"/>
      <c r="O130" s="227"/>
      <c r="P130" s="227"/>
      <c r="Q130" s="227"/>
      <c r="R130" s="227"/>
      <c r="S130" s="227"/>
      <c r="T130" s="328"/>
      <c r="AT130" s="213" t="s">
        <v>343</v>
      </c>
      <c r="AU130" s="213" t="s">
        <v>298</v>
      </c>
    </row>
    <row r="131" spans="2:65" s="225" customFormat="1" ht="20.25" customHeight="1">
      <c r="B131" s="226"/>
      <c r="C131" s="314" t="s">
        <v>234</v>
      </c>
      <c r="D131" s="314" t="s">
        <v>336</v>
      </c>
      <c r="E131" s="315" t="s">
        <v>404</v>
      </c>
      <c r="F131" s="316" t="s">
        <v>405</v>
      </c>
      <c r="G131" s="317" t="s">
        <v>355</v>
      </c>
      <c r="H131" s="318">
        <v>100.8</v>
      </c>
      <c r="I131" s="76"/>
      <c r="J131" s="319">
        <f>ROUND(I131*H131,2)</f>
        <v>0</v>
      </c>
      <c r="K131" s="316" t="s">
        <v>340</v>
      </c>
      <c r="L131" s="226"/>
      <c r="M131" s="320" t="s">
        <v>222</v>
      </c>
      <c r="N131" s="321" t="s">
        <v>261</v>
      </c>
      <c r="O131" s="227"/>
      <c r="P131" s="322">
        <f>O131*H131</f>
        <v>0</v>
      </c>
      <c r="Q131" s="322">
        <v>0.00046</v>
      </c>
      <c r="R131" s="322">
        <f>Q131*H131</f>
        <v>0.046368</v>
      </c>
      <c r="S131" s="322">
        <v>0</v>
      </c>
      <c r="T131" s="323">
        <f>S131*H131</f>
        <v>0</v>
      </c>
      <c r="AR131" s="213" t="s">
        <v>341</v>
      </c>
      <c r="AT131" s="213" t="s">
        <v>336</v>
      </c>
      <c r="AU131" s="213" t="s">
        <v>298</v>
      </c>
      <c r="AY131" s="213" t="s">
        <v>333</v>
      </c>
      <c r="BE131" s="324">
        <f>IF(N131="základní",J131,0)</f>
        <v>0</v>
      </c>
      <c r="BF131" s="324">
        <f>IF(N131="snížená",J131,0)</f>
        <v>0</v>
      </c>
      <c r="BG131" s="324">
        <f>IF(N131="zákl. přenesená",J131,0)</f>
        <v>0</v>
      </c>
      <c r="BH131" s="324">
        <f>IF(N131="sníž. přenesená",J131,0)</f>
        <v>0</v>
      </c>
      <c r="BI131" s="324">
        <f>IF(N131="nulová",J131,0)</f>
        <v>0</v>
      </c>
      <c r="BJ131" s="213" t="s">
        <v>241</v>
      </c>
      <c r="BK131" s="324">
        <f>ROUND(I131*H131,2)</f>
        <v>0</v>
      </c>
      <c r="BL131" s="213" t="s">
        <v>341</v>
      </c>
      <c r="BM131" s="213" t="s">
        <v>406</v>
      </c>
    </row>
    <row r="132" spans="2:47" s="225" customFormat="1" ht="27">
      <c r="B132" s="226"/>
      <c r="D132" s="325" t="s">
        <v>343</v>
      </c>
      <c r="F132" s="326" t="s">
        <v>407</v>
      </c>
      <c r="L132" s="226"/>
      <c r="M132" s="327"/>
      <c r="N132" s="227"/>
      <c r="O132" s="227"/>
      <c r="P132" s="227"/>
      <c r="Q132" s="227"/>
      <c r="R132" s="227"/>
      <c r="S132" s="227"/>
      <c r="T132" s="328"/>
      <c r="AT132" s="213" t="s">
        <v>343</v>
      </c>
      <c r="AU132" s="213" t="s">
        <v>298</v>
      </c>
    </row>
    <row r="133" spans="2:47" s="225" customFormat="1" ht="54">
      <c r="B133" s="226"/>
      <c r="D133" s="329" t="s">
        <v>345</v>
      </c>
      <c r="F133" s="330" t="s">
        <v>408</v>
      </c>
      <c r="L133" s="226"/>
      <c r="M133" s="327"/>
      <c r="N133" s="227"/>
      <c r="O133" s="227"/>
      <c r="P133" s="227"/>
      <c r="Q133" s="227"/>
      <c r="R133" s="227"/>
      <c r="S133" s="227"/>
      <c r="T133" s="328"/>
      <c r="AT133" s="213" t="s">
        <v>345</v>
      </c>
      <c r="AU133" s="213" t="s">
        <v>298</v>
      </c>
    </row>
    <row r="134" spans="2:65" s="225" customFormat="1" ht="20.25" customHeight="1">
      <c r="B134" s="226"/>
      <c r="C134" s="314" t="s">
        <v>409</v>
      </c>
      <c r="D134" s="314" t="s">
        <v>336</v>
      </c>
      <c r="E134" s="315" t="s">
        <v>410</v>
      </c>
      <c r="F134" s="316" t="s">
        <v>411</v>
      </c>
      <c r="G134" s="317" t="s">
        <v>355</v>
      </c>
      <c r="H134" s="318">
        <v>100.8</v>
      </c>
      <c r="I134" s="76"/>
      <c r="J134" s="319">
        <f>ROUND(I134*H134,2)</f>
        <v>0</v>
      </c>
      <c r="K134" s="316" t="s">
        <v>340</v>
      </c>
      <c r="L134" s="226"/>
      <c r="M134" s="320" t="s">
        <v>222</v>
      </c>
      <c r="N134" s="321" t="s">
        <v>261</v>
      </c>
      <c r="O134" s="227"/>
      <c r="P134" s="322">
        <f>O134*H134</f>
        <v>0</v>
      </c>
      <c r="Q134" s="322">
        <v>0</v>
      </c>
      <c r="R134" s="322">
        <f>Q134*H134</f>
        <v>0</v>
      </c>
      <c r="S134" s="322">
        <v>0</v>
      </c>
      <c r="T134" s="323">
        <f>S134*H134</f>
        <v>0</v>
      </c>
      <c r="AR134" s="213" t="s">
        <v>341</v>
      </c>
      <c r="AT134" s="213" t="s">
        <v>336</v>
      </c>
      <c r="AU134" s="213" t="s">
        <v>298</v>
      </c>
      <c r="AY134" s="213" t="s">
        <v>333</v>
      </c>
      <c r="BE134" s="324">
        <f>IF(N134="základní",J134,0)</f>
        <v>0</v>
      </c>
      <c r="BF134" s="324">
        <f>IF(N134="snížená",J134,0)</f>
        <v>0</v>
      </c>
      <c r="BG134" s="324">
        <f>IF(N134="zákl. přenesená",J134,0)</f>
        <v>0</v>
      </c>
      <c r="BH134" s="324">
        <f>IF(N134="sníž. přenesená",J134,0)</f>
        <v>0</v>
      </c>
      <c r="BI134" s="324">
        <f>IF(N134="nulová",J134,0)</f>
        <v>0</v>
      </c>
      <c r="BJ134" s="213" t="s">
        <v>241</v>
      </c>
      <c r="BK134" s="324">
        <f>ROUND(I134*H134,2)</f>
        <v>0</v>
      </c>
      <c r="BL134" s="213" t="s">
        <v>341</v>
      </c>
      <c r="BM134" s="213" t="s">
        <v>412</v>
      </c>
    </row>
    <row r="135" spans="2:47" s="225" customFormat="1" ht="27">
      <c r="B135" s="226"/>
      <c r="D135" s="329" t="s">
        <v>343</v>
      </c>
      <c r="F135" s="360" t="s">
        <v>413</v>
      </c>
      <c r="L135" s="226"/>
      <c r="M135" s="327"/>
      <c r="N135" s="227"/>
      <c r="O135" s="227"/>
      <c r="P135" s="227"/>
      <c r="Q135" s="227"/>
      <c r="R135" s="227"/>
      <c r="S135" s="227"/>
      <c r="T135" s="328"/>
      <c r="AT135" s="213" t="s">
        <v>343</v>
      </c>
      <c r="AU135" s="213" t="s">
        <v>298</v>
      </c>
    </row>
    <row r="136" spans="2:65" s="225" customFormat="1" ht="20.25" customHeight="1">
      <c r="B136" s="226"/>
      <c r="C136" s="314" t="s">
        <v>414</v>
      </c>
      <c r="D136" s="314" t="s">
        <v>336</v>
      </c>
      <c r="E136" s="315" t="s">
        <v>415</v>
      </c>
      <c r="F136" s="316" t="s">
        <v>416</v>
      </c>
      <c r="G136" s="317" t="s">
        <v>355</v>
      </c>
      <c r="H136" s="318">
        <v>157.86</v>
      </c>
      <c r="I136" s="76"/>
      <c r="J136" s="319">
        <f>ROUND(I136*H136,2)</f>
        <v>0</v>
      </c>
      <c r="K136" s="316" t="s">
        <v>340</v>
      </c>
      <c r="L136" s="226"/>
      <c r="M136" s="320" t="s">
        <v>222</v>
      </c>
      <c r="N136" s="321" t="s">
        <v>261</v>
      </c>
      <c r="O136" s="227"/>
      <c r="P136" s="322">
        <f>O136*H136</f>
        <v>0</v>
      </c>
      <c r="Q136" s="322">
        <v>0</v>
      </c>
      <c r="R136" s="322">
        <f>Q136*H136</f>
        <v>0</v>
      </c>
      <c r="S136" s="322">
        <v>0</v>
      </c>
      <c r="T136" s="323">
        <f>S136*H136</f>
        <v>0</v>
      </c>
      <c r="AR136" s="213" t="s">
        <v>341</v>
      </c>
      <c r="AT136" s="213" t="s">
        <v>336</v>
      </c>
      <c r="AU136" s="213" t="s">
        <v>298</v>
      </c>
      <c r="AY136" s="213" t="s">
        <v>333</v>
      </c>
      <c r="BE136" s="324">
        <f>IF(N136="základní",J136,0)</f>
        <v>0</v>
      </c>
      <c r="BF136" s="324">
        <f>IF(N136="snížená",J136,0)</f>
        <v>0</v>
      </c>
      <c r="BG136" s="324">
        <f>IF(N136="zákl. přenesená",J136,0)</f>
        <v>0</v>
      </c>
      <c r="BH136" s="324">
        <f>IF(N136="sníž. přenesená",J136,0)</f>
        <v>0</v>
      </c>
      <c r="BI136" s="324">
        <f>IF(N136="nulová",J136,0)</f>
        <v>0</v>
      </c>
      <c r="BJ136" s="213" t="s">
        <v>241</v>
      </c>
      <c r="BK136" s="324">
        <f>ROUND(I136*H136,2)</f>
        <v>0</v>
      </c>
      <c r="BL136" s="213" t="s">
        <v>341</v>
      </c>
      <c r="BM136" s="213" t="s">
        <v>417</v>
      </c>
    </row>
    <row r="137" spans="2:47" s="225" customFormat="1" ht="40.5">
      <c r="B137" s="226"/>
      <c r="D137" s="325" t="s">
        <v>343</v>
      </c>
      <c r="F137" s="326" t="s">
        <v>418</v>
      </c>
      <c r="L137" s="226"/>
      <c r="M137" s="327"/>
      <c r="N137" s="227"/>
      <c r="O137" s="227"/>
      <c r="P137" s="227"/>
      <c r="Q137" s="227"/>
      <c r="R137" s="227"/>
      <c r="S137" s="227"/>
      <c r="T137" s="328"/>
      <c r="AT137" s="213" t="s">
        <v>343</v>
      </c>
      <c r="AU137" s="213" t="s">
        <v>298</v>
      </c>
    </row>
    <row r="138" spans="2:47" s="225" customFormat="1" ht="108">
      <c r="B138" s="226"/>
      <c r="D138" s="325" t="s">
        <v>345</v>
      </c>
      <c r="F138" s="331" t="s">
        <v>419</v>
      </c>
      <c r="L138" s="226"/>
      <c r="M138" s="327"/>
      <c r="N138" s="227"/>
      <c r="O138" s="227"/>
      <c r="P138" s="227"/>
      <c r="Q138" s="227"/>
      <c r="R138" s="227"/>
      <c r="S138" s="227"/>
      <c r="T138" s="328"/>
      <c r="AT138" s="213" t="s">
        <v>345</v>
      </c>
      <c r="AU138" s="213" t="s">
        <v>298</v>
      </c>
    </row>
    <row r="139" spans="2:51" s="362" customFormat="1" ht="13.5">
      <c r="B139" s="361"/>
      <c r="D139" s="325" t="s">
        <v>359</v>
      </c>
      <c r="E139" s="363" t="s">
        <v>222</v>
      </c>
      <c r="F139" s="364" t="s">
        <v>420</v>
      </c>
      <c r="H139" s="365" t="s">
        <v>222</v>
      </c>
      <c r="L139" s="361"/>
      <c r="M139" s="366"/>
      <c r="N139" s="367"/>
      <c r="O139" s="367"/>
      <c r="P139" s="367"/>
      <c r="Q139" s="367"/>
      <c r="R139" s="367"/>
      <c r="S139" s="367"/>
      <c r="T139" s="368"/>
      <c r="AT139" s="365" t="s">
        <v>359</v>
      </c>
      <c r="AU139" s="365" t="s">
        <v>298</v>
      </c>
      <c r="AV139" s="362" t="s">
        <v>241</v>
      </c>
      <c r="AW139" s="362" t="s">
        <v>254</v>
      </c>
      <c r="AX139" s="362" t="s">
        <v>290</v>
      </c>
      <c r="AY139" s="365" t="s">
        <v>333</v>
      </c>
    </row>
    <row r="140" spans="2:51" s="333" customFormat="1" ht="13.5">
      <c r="B140" s="332"/>
      <c r="D140" s="325" t="s">
        <v>359</v>
      </c>
      <c r="E140" s="334" t="s">
        <v>222</v>
      </c>
      <c r="F140" s="335" t="s">
        <v>421</v>
      </c>
      <c r="H140" s="336">
        <v>75.6</v>
      </c>
      <c r="L140" s="332"/>
      <c r="M140" s="337"/>
      <c r="N140" s="338"/>
      <c r="O140" s="338"/>
      <c r="P140" s="338"/>
      <c r="Q140" s="338"/>
      <c r="R140" s="338"/>
      <c r="S140" s="338"/>
      <c r="T140" s="339"/>
      <c r="AT140" s="334" t="s">
        <v>359</v>
      </c>
      <c r="AU140" s="334" t="s">
        <v>298</v>
      </c>
      <c r="AV140" s="333" t="s">
        <v>298</v>
      </c>
      <c r="AW140" s="333" t="s">
        <v>254</v>
      </c>
      <c r="AX140" s="333" t="s">
        <v>290</v>
      </c>
      <c r="AY140" s="334" t="s">
        <v>333</v>
      </c>
    </row>
    <row r="141" spans="2:51" s="362" customFormat="1" ht="13.5">
      <c r="B141" s="361"/>
      <c r="D141" s="325" t="s">
        <v>359</v>
      </c>
      <c r="E141" s="363" t="s">
        <v>222</v>
      </c>
      <c r="F141" s="364" t="s">
        <v>422</v>
      </c>
      <c r="H141" s="365" t="s">
        <v>222</v>
      </c>
      <c r="L141" s="361"/>
      <c r="M141" s="366"/>
      <c r="N141" s="367"/>
      <c r="O141" s="367"/>
      <c r="P141" s="367"/>
      <c r="Q141" s="367"/>
      <c r="R141" s="367"/>
      <c r="S141" s="367"/>
      <c r="T141" s="368"/>
      <c r="AT141" s="365" t="s">
        <v>359</v>
      </c>
      <c r="AU141" s="365" t="s">
        <v>298</v>
      </c>
      <c r="AV141" s="362" t="s">
        <v>241</v>
      </c>
      <c r="AW141" s="362" t="s">
        <v>254</v>
      </c>
      <c r="AX141" s="362" t="s">
        <v>290</v>
      </c>
      <c r="AY141" s="365" t="s">
        <v>333</v>
      </c>
    </row>
    <row r="142" spans="2:51" s="333" customFormat="1" ht="13.5">
      <c r="B142" s="332"/>
      <c r="D142" s="325" t="s">
        <v>359</v>
      </c>
      <c r="E142" s="334" t="s">
        <v>222</v>
      </c>
      <c r="F142" s="335" t="s">
        <v>423</v>
      </c>
      <c r="H142" s="336">
        <v>82.26</v>
      </c>
      <c r="L142" s="332"/>
      <c r="M142" s="337"/>
      <c r="N142" s="338"/>
      <c r="O142" s="338"/>
      <c r="P142" s="338"/>
      <c r="Q142" s="338"/>
      <c r="R142" s="338"/>
      <c r="S142" s="338"/>
      <c r="T142" s="339"/>
      <c r="AT142" s="334" t="s">
        <v>359</v>
      </c>
      <c r="AU142" s="334" t="s">
        <v>298</v>
      </c>
      <c r="AV142" s="333" t="s">
        <v>298</v>
      </c>
      <c r="AW142" s="333" t="s">
        <v>254</v>
      </c>
      <c r="AX142" s="333" t="s">
        <v>290</v>
      </c>
      <c r="AY142" s="334" t="s">
        <v>333</v>
      </c>
    </row>
    <row r="143" spans="2:51" s="341" customFormat="1" ht="13.5">
      <c r="B143" s="340"/>
      <c r="D143" s="329" t="s">
        <v>359</v>
      </c>
      <c r="E143" s="342" t="s">
        <v>222</v>
      </c>
      <c r="F143" s="343" t="s">
        <v>361</v>
      </c>
      <c r="H143" s="344">
        <v>157.86</v>
      </c>
      <c r="L143" s="340"/>
      <c r="M143" s="345"/>
      <c r="N143" s="346"/>
      <c r="O143" s="346"/>
      <c r="P143" s="346"/>
      <c r="Q143" s="346"/>
      <c r="R143" s="346"/>
      <c r="S143" s="346"/>
      <c r="T143" s="347"/>
      <c r="AT143" s="348" t="s">
        <v>359</v>
      </c>
      <c r="AU143" s="348" t="s">
        <v>298</v>
      </c>
      <c r="AV143" s="341" t="s">
        <v>341</v>
      </c>
      <c r="AW143" s="341" t="s">
        <v>254</v>
      </c>
      <c r="AX143" s="341" t="s">
        <v>241</v>
      </c>
      <c r="AY143" s="348" t="s">
        <v>333</v>
      </c>
    </row>
    <row r="144" spans="2:65" s="225" customFormat="1" ht="20.25" customHeight="1">
      <c r="B144" s="226"/>
      <c r="C144" s="314" t="s">
        <v>387</v>
      </c>
      <c r="D144" s="314" t="s">
        <v>336</v>
      </c>
      <c r="E144" s="315" t="s">
        <v>424</v>
      </c>
      <c r="F144" s="316" t="s">
        <v>425</v>
      </c>
      <c r="G144" s="317" t="s">
        <v>355</v>
      </c>
      <c r="H144" s="318">
        <v>25.2</v>
      </c>
      <c r="I144" s="76"/>
      <c r="J144" s="319">
        <f>ROUND(I144*H144,2)</f>
        <v>0</v>
      </c>
      <c r="K144" s="316" t="s">
        <v>340</v>
      </c>
      <c r="L144" s="226"/>
      <c r="M144" s="320" t="s">
        <v>222</v>
      </c>
      <c r="N144" s="321" t="s">
        <v>261</v>
      </c>
      <c r="O144" s="227"/>
      <c r="P144" s="322">
        <f>O144*H144</f>
        <v>0</v>
      </c>
      <c r="Q144" s="322">
        <v>0</v>
      </c>
      <c r="R144" s="322">
        <f>Q144*H144</f>
        <v>0</v>
      </c>
      <c r="S144" s="322">
        <v>0</v>
      </c>
      <c r="T144" s="323">
        <f>S144*H144</f>
        <v>0</v>
      </c>
      <c r="AR144" s="213" t="s">
        <v>341</v>
      </c>
      <c r="AT144" s="213" t="s">
        <v>336</v>
      </c>
      <c r="AU144" s="213" t="s">
        <v>298</v>
      </c>
      <c r="AY144" s="213" t="s">
        <v>333</v>
      </c>
      <c r="BE144" s="324">
        <f>IF(N144="základní",J144,0)</f>
        <v>0</v>
      </c>
      <c r="BF144" s="324">
        <f>IF(N144="snížená",J144,0)</f>
        <v>0</v>
      </c>
      <c r="BG144" s="324">
        <f>IF(N144="zákl. přenesená",J144,0)</f>
        <v>0</v>
      </c>
      <c r="BH144" s="324">
        <f>IF(N144="sníž. přenesená",J144,0)</f>
        <v>0</v>
      </c>
      <c r="BI144" s="324">
        <f>IF(N144="nulová",J144,0)</f>
        <v>0</v>
      </c>
      <c r="BJ144" s="213" t="s">
        <v>241</v>
      </c>
      <c r="BK144" s="324">
        <f>ROUND(I144*H144,2)</f>
        <v>0</v>
      </c>
      <c r="BL144" s="213" t="s">
        <v>341</v>
      </c>
      <c r="BM144" s="213" t="s">
        <v>426</v>
      </c>
    </row>
    <row r="145" spans="2:47" s="225" customFormat="1" ht="40.5">
      <c r="B145" s="226"/>
      <c r="D145" s="325" t="s">
        <v>343</v>
      </c>
      <c r="F145" s="326" t="s">
        <v>427</v>
      </c>
      <c r="L145" s="226"/>
      <c r="M145" s="327"/>
      <c r="N145" s="227"/>
      <c r="O145" s="227"/>
      <c r="P145" s="227"/>
      <c r="Q145" s="227"/>
      <c r="R145" s="227"/>
      <c r="S145" s="227"/>
      <c r="T145" s="328"/>
      <c r="AT145" s="213" t="s">
        <v>343</v>
      </c>
      <c r="AU145" s="213" t="s">
        <v>298</v>
      </c>
    </row>
    <row r="146" spans="2:47" s="225" customFormat="1" ht="108">
      <c r="B146" s="226"/>
      <c r="D146" s="325" t="s">
        <v>345</v>
      </c>
      <c r="F146" s="331" t="s">
        <v>419</v>
      </c>
      <c r="L146" s="226"/>
      <c r="M146" s="327"/>
      <c r="N146" s="227"/>
      <c r="O146" s="227"/>
      <c r="P146" s="227"/>
      <c r="Q146" s="227"/>
      <c r="R146" s="227"/>
      <c r="S146" s="227"/>
      <c r="T146" s="328"/>
      <c r="AT146" s="213" t="s">
        <v>345</v>
      </c>
      <c r="AU146" s="213" t="s">
        <v>298</v>
      </c>
    </row>
    <row r="147" spans="2:51" s="362" customFormat="1" ht="13.5">
      <c r="B147" s="361"/>
      <c r="D147" s="325" t="s">
        <v>359</v>
      </c>
      <c r="E147" s="363" t="s">
        <v>222</v>
      </c>
      <c r="F147" s="364" t="s">
        <v>420</v>
      </c>
      <c r="H147" s="365" t="s">
        <v>222</v>
      </c>
      <c r="L147" s="361"/>
      <c r="M147" s="366"/>
      <c r="N147" s="367"/>
      <c r="O147" s="367"/>
      <c r="P147" s="367"/>
      <c r="Q147" s="367"/>
      <c r="R147" s="367"/>
      <c r="S147" s="367"/>
      <c r="T147" s="368"/>
      <c r="AT147" s="365" t="s">
        <v>359</v>
      </c>
      <c r="AU147" s="365" t="s">
        <v>298</v>
      </c>
      <c r="AV147" s="362" t="s">
        <v>241</v>
      </c>
      <c r="AW147" s="362" t="s">
        <v>254</v>
      </c>
      <c r="AX147" s="362" t="s">
        <v>290</v>
      </c>
      <c r="AY147" s="365" t="s">
        <v>333</v>
      </c>
    </row>
    <row r="148" spans="2:51" s="333" customFormat="1" ht="13.5">
      <c r="B148" s="332"/>
      <c r="D148" s="325" t="s">
        <v>359</v>
      </c>
      <c r="E148" s="334" t="s">
        <v>222</v>
      </c>
      <c r="F148" s="335" t="s">
        <v>428</v>
      </c>
      <c r="H148" s="336">
        <v>25.2</v>
      </c>
      <c r="L148" s="332"/>
      <c r="M148" s="337"/>
      <c r="N148" s="338"/>
      <c r="O148" s="338"/>
      <c r="P148" s="338"/>
      <c r="Q148" s="338"/>
      <c r="R148" s="338"/>
      <c r="S148" s="338"/>
      <c r="T148" s="339"/>
      <c r="AT148" s="334" t="s">
        <v>359</v>
      </c>
      <c r="AU148" s="334" t="s">
        <v>298</v>
      </c>
      <c r="AV148" s="333" t="s">
        <v>298</v>
      </c>
      <c r="AW148" s="333" t="s">
        <v>254</v>
      </c>
      <c r="AX148" s="333" t="s">
        <v>290</v>
      </c>
      <c r="AY148" s="334" t="s">
        <v>333</v>
      </c>
    </row>
    <row r="149" spans="2:51" s="341" customFormat="1" ht="13.5">
      <c r="B149" s="340"/>
      <c r="D149" s="329" t="s">
        <v>359</v>
      </c>
      <c r="E149" s="342" t="s">
        <v>222</v>
      </c>
      <c r="F149" s="343" t="s">
        <v>361</v>
      </c>
      <c r="H149" s="344">
        <v>25.2</v>
      </c>
      <c r="L149" s="340"/>
      <c r="M149" s="345"/>
      <c r="N149" s="346"/>
      <c r="O149" s="346"/>
      <c r="P149" s="346"/>
      <c r="Q149" s="346"/>
      <c r="R149" s="346"/>
      <c r="S149" s="346"/>
      <c r="T149" s="347"/>
      <c r="AT149" s="348" t="s">
        <v>359</v>
      </c>
      <c r="AU149" s="348" t="s">
        <v>298</v>
      </c>
      <c r="AV149" s="341" t="s">
        <v>341</v>
      </c>
      <c r="AW149" s="341" t="s">
        <v>254</v>
      </c>
      <c r="AX149" s="341" t="s">
        <v>241</v>
      </c>
      <c r="AY149" s="348" t="s">
        <v>333</v>
      </c>
    </row>
    <row r="150" spans="2:65" s="225" customFormat="1" ht="20.25" customHeight="1">
      <c r="B150" s="226"/>
      <c r="C150" s="314" t="s">
        <v>429</v>
      </c>
      <c r="D150" s="314" t="s">
        <v>336</v>
      </c>
      <c r="E150" s="315" t="s">
        <v>430</v>
      </c>
      <c r="F150" s="316" t="s">
        <v>431</v>
      </c>
      <c r="G150" s="317" t="s">
        <v>355</v>
      </c>
      <c r="H150" s="318">
        <v>210.706</v>
      </c>
      <c r="I150" s="76"/>
      <c r="J150" s="319">
        <f>ROUND(I150*H150,2)</f>
        <v>0</v>
      </c>
      <c r="K150" s="316" t="s">
        <v>340</v>
      </c>
      <c r="L150" s="226"/>
      <c r="M150" s="320" t="s">
        <v>222</v>
      </c>
      <c r="N150" s="321" t="s">
        <v>261</v>
      </c>
      <c r="O150" s="227"/>
      <c r="P150" s="322">
        <f>O150*H150</f>
        <v>0</v>
      </c>
      <c r="Q150" s="322">
        <v>0</v>
      </c>
      <c r="R150" s="322">
        <f>Q150*H150</f>
        <v>0</v>
      </c>
      <c r="S150" s="322">
        <v>0</v>
      </c>
      <c r="T150" s="323">
        <f>S150*H150</f>
        <v>0</v>
      </c>
      <c r="AR150" s="213" t="s">
        <v>341</v>
      </c>
      <c r="AT150" s="213" t="s">
        <v>336</v>
      </c>
      <c r="AU150" s="213" t="s">
        <v>298</v>
      </c>
      <c r="AY150" s="213" t="s">
        <v>333</v>
      </c>
      <c r="BE150" s="324">
        <f>IF(N150="základní",J150,0)</f>
        <v>0</v>
      </c>
      <c r="BF150" s="324">
        <f>IF(N150="snížená",J150,0)</f>
        <v>0</v>
      </c>
      <c r="BG150" s="324">
        <f>IF(N150="zákl. přenesená",J150,0)</f>
        <v>0</v>
      </c>
      <c r="BH150" s="324">
        <f>IF(N150="sníž. přenesená",J150,0)</f>
        <v>0</v>
      </c>
      <c r="BI150" s="324">
        <f>IF(N150="nulová",J150,0)</f>
        <v>0</v>
      </c>
      <c r="BJ150" s="213" t="s">
        <v>241</v>
      </c>
      <c r="BK150" s="324">
        <f>ROUND(I150*H150,2)</f>
        <v>0</v>
      </c>
      <c r="BL150" s="213" t="s">
        <v>341</v>
      </c>
      <c r="BM150" s="213" t="s">
        <v>432</v>
      </c>
    </row>
    <row r="151" spans="2:47" s="225" customFormat="1" ht="40.5">
      <c r="B151" s="226"/>
      <c r="D151" s="325" t="s">
        <v>343</v>
      </c>
      <c r="F151" s="326" t="s">
        <v>433</v>
      </c>
      <c r="L151" s="226"/>
      <c r="M151" s="327"/>
      <c r="N151" s="227"/>
      <c r="O151" s="227"/>
      <c r="P151" s="227"/>
      <c r="Q151" s="227"/>
      <c r="R151" s="227"/>
      <c r="S151" s="227"/>
      <c r="T151" s="328"/>
      <c r="AT151" s="213" t="s">
        <v>343</v>
      </c>
      <c r="AU151" s="213" t="s">
        <v>298</v>
      </c>
    </row>
    <row r="152" spans="2:47" s="225" customFormat="1" ht="229.5">
      <c r="B152" s="226"/>
      <c r="D152" s="325" t="s">
        <v>345</v>
      </c>
      <c r="F152" s="331" t="s">
        <v>434</v>
      </c>
      <c r="L152" s="226"/>
      <c r="M152" s="327"/>
      <c r="N152" s="227"/>
      <c r="O152" s="227"/>
      <c r="P152" s="227"/>
      <c r="Q152" s="227"/>
      <c r="R152" s="227"/>
      <c r="S152" s="227"/>
      <c r="T152" s="328"/>
      <c r="AT152" s="213" t="s">
        <v>345</v>
      </c>
      <c r="AU152" s="213" t="s">
        <v>298</v>
      </c>
    </row>
    <row r="153" spans="2:51" s="333" customFormat="1" ht="13.5">
      <c r="B153" s="332"/>
      <c r="D153" s="325" t="s">
        <v>359</v>
      </c>
      <c r="E153" s="334" t="s">
        <v>222</v>
      </c>
      <c r="F153" s="335" t="s">
        <v>435</v>
      </c>
      <c r="H153" s="336">
        <v>100.8</v>
      </c>
      <c r="L153" s="332"/>
      <c r="M153" s="337"/>
      <c r="N153" s="338"/>
      <c r="O153" s="338"/>
      <c r="P153" s="338"/>
      <c r="Q153" s="338"/>
      <c r="R153" s="338"/>
      <c r="S153" s="338"/>
      <c r="T153" s="339"/>
      <c r="AT153" s="334" t="s">
        <v>359</v>
      </c>
      <c r="AU153" s="334" t="s">
        <v>298</v>
      </c>
      <c r="AV153" s="333" t="s">
        <v>298</v>
      </c>
      <c r="AW153" s="333" t="s">
        <v>254</v>
      </c>
      <c r="AX153" s="333" t="s">
        <v>290</v>
      </c>
      <c r="AY153" s="334" t="s">
        <v>333</v>
      </c>
    </row>
    <row r="154" spans="2:51" s="333" customFormat="1" ht="13.5">
      <c r="B154" s="332"/>
      <c r="D154" s="325" t="s">
        <v>359</v>
      </c>
      <c r="E154" s="334" t="s">
        <v>222</v>
      </c>
      <c r="F154" s="335" t="s">
        <v>436</v>
      </c>
      <c r="H154" s="336">
        <v>82.26</v>
      </c>
      <c r="L154" s="332"/>
      <c r="M154" s="337"/>
      <c r="N154" s="338"/>
      <c r="O154" s="338"/>
      <c r="P154" s="338"/>
      <c r="Q154" s="338"/>
      <c r="R154" s="338"/>
      <c r="S154" s="338"/>
      <c r="T154" s="339"/>
      <c r="AT154" s="334" t="s">
        <v>359</v>
      </c>
      <c r="AU154" s="334" t="s">
        <v>298</v>
      </c>
      <c r="AV154" s="333" t="s">
        <v>298</v>
      </c>
      <c r="AW154" s="333" t="s">
        <v>254</v>
      </c>
      <c r="AX154" s="333" t="s">
        <v>290</v>
      </c>
      <c r="AY154" s="334" t="s">
        <v>333</v>
      </c>
    </row>
    <row r="155" spans="2:51" s="333" customFormat="1" ht="13.5">
      <c r="B155" s="332"/>
      <c r="D155" s="325" t="s">
        <v>359</v>
      </c>
      <c r="E155" s="334" t="s">
        <v>222</v>
      </c>
      <c r="F155" s="335" t="s">
        <v>437</v>
      </c>
      <c r="H155" s="336">
        <v>27.646</v>
      </c>
      <c r="L155" s="332"/>
      <c r="M155" s="337"/>
      <c r="N155" s="338"/>
      <c r="O155" s="338"/>
      <c r="P155" s="338"/>
      <c r="Q155" s="338"/>
      <c r="R155" s="338"/>
      <c r="S155" s="338"/>
      <c r="T155" s="339"/>
      <c r="AT155" s="334" t="s">
        <v>359</v>
      </c>
      <c r="AU155" s="334" t="s">
        <v>298</v>
      </c>
      <c r="AV155" s="333" t="s">
        <v>298</v>
      </c>
      <c r="AW155" s="333" t="s">
        <v>254</v>
      </c>
      <c r="AX155" s="333" t="s">
        <v>290</v>
      </c>
      <c r="AY155" s="334" t="s">
        <v>333</v>
      </c>
    </row>
    <row r="156" spans="2:51" s="341" customFormat="1" ht="13.5">
      <c r="B156" s="340"/>
      <c r="D156" s="329" t="s">
        <v>359</v>
      </c>
      <c r="E156" s="342" t="s">
        <v>222</v>
      </c>
      <c r="F156" s="343" t="s">
        <v>361</v>
      </c>
      <c r="H156" s="344">
        <v>210.706</v>
      </c>
      <c r="L156" s="340"/>
      <c r="M156" s="345"/>
      <c r="N156" s="346"/>
      <c r="O156" s="346"/>
      <c r="P156" s="346"/>
      <c r="Q156" s="346"/>
      <c r="R156" s="346"/>
      <c r="S156" s="346"/>
      <c r="T156" s="347"/>
      <c r="AT156" s="348" t="s">
        <v>359</v>
      </c>
      <c r="AU156" s="348" t="s">
        <v>298</v>
      </c>
      <c r="AV156" s="341" t="s">
        <v>341</v>
      </c>
      <c r="AW156" s="341" t="s">
        <v>254</v>
      </c>
      <c r="AX156" s="341" t="s">
        <v>241</v>
      </c>
      <c r="AY156" s="348" t="s">
        <v>333</v>
      </c>
    </row>
    <row r="157" spans="2:65" s="225" customFormat="1" ht="20.25" customHeight="1">
      <c r="B157" s="226"/>
      <c r="C157" s="314" t="s">
        <v>438</v>
      </c>
      <c r="D157" s="314" t="s">
        <v>336</v>
      </c>
      <c r="E157" s="315" t="s">
        <v>439</v>
      </c>
      <c r="F157" s="316" t="s">
        <v>440</v>
      </c>
      <c r="G157" s="317" t="s">
        <v>355</v>
      </c>
      <c r="H157" s="318">
        <v>210.706</v>
      </c>
      <c r="I157" s="76"/>
      <c r="J157" s="319">
        <f>ROUND(I157*H157,2)</f>
        <v>0</v>
      </c>
      <c r="K157" s="316" t="s">
        <v>340</v>
      </c>
      <c r="L157" s="226"/>
      <c r="M157" s="320" t="s">
        <v>222</v>
      </c>
      <c r="N157" s="321" t="s">
        <v>261</v>
      </c>
      <c r="O157" s="227"/>
      <c r="P157" s="322">
        <f>O157*H157</f>
        <v>0</v>
      </c>
      <c r="Q157" s="322">
        <v>0</v>
      </c>
      <c r="R157" s="322">
        <f>Q157*H157</f>
        <v>0</v>
      </c>
      <c r="S157" s="322">
        <v>0</v>
      </c>
      <c r="T157" s="323">
        <f>S157*H157</f>
        <v>0</v>
      </c>
      <c r="AR157" s="213" t="s">
        <v>341</v>
      </c>
      <c r="AT157" s="213" t="s">
        <v>336</v>
      </c>
      <c r="AU157" s="213" t="s">
        <v>298</v>
      </c>
      <c r="AY157" s="213" t="s">
        <v>333</v>
      </c>
      <c r="BE157" s="324">
        <f>IF(N157="základní",J157,0)</f>
        <v>0</v>
      </c>
      <c r="BF157" s="324">
        <f>IF(N157="snížená",J157,0)</f>
        <v>0</v>
      </c>
      <c r="BG157" s="324">
        <f>IF(N157="zákl. přenesená",J157,0)</f>
        <v>0</v>
      </c>
      <c r="BH157" s="324">
        <f>IF(N157="sníž. přenesená",J157,0)</f>
        <v>0</v>
      </c>
      <c r="BI157" s="324">
        <f>IF(N157="nulová",J157,0)</f>
        <v>0</v>
      </c>
      <c r="BJ157" s="213" t="s">
        <v>241</v>
      </c>
      <c r="BK157" s="324">
        <f>ROUND(I157*H157,2)</f>
        <v>0</v>
      </c>
      <c r="BL157" s="213" t="s">
        <v>341</v>
      </c>
      <c r="BM157" s="213" t="s">
        <v>441</v>
      </c>
    </row>
    <row r="158" spans="2:47" s="225" customFormat="1" ht="27">
      <c r="B158" s="226"/>
      <c r="D158" s="325" t="s">
        <v>343</v>
      </c>
      <c r="F158" s="326" t="s">
        <v>442</v>
      </c>
      <c r="L158" s="226"/>
      <c r="M158" s="327"/>
      <c r="N158" s="227"/>
      <c r="O158" s="227"/>
      <c r="P158" s="227"/>
      <c r="Q158" s="227"/>
      <c r="R158" s="227"/>
      <c r="S158" s="227"/>
      <c r="T158" s="328"/>
      <c r="AT158" s="213" t="s">
        <v>343</v>
      </c>
      <c r="AU158" s="213" t="s">
        <v>298</v>
      </c>
    </row>
    <row r="159" spans="2:47" s="225" customFormat="1" ht="175.5">
      <c r="B159" s="226"/>
      <c r="D159" s="329" t="s">
        <v>345</v>
      </c>
      <c r="F159" s="330" t="s">
        <v>443</v>
      </c>
      <c r="L159" s="226"/>
      <c r="M159" s="327"/>
      <c r="N159" s="227"/>
      <c r="O159" s="227"/>
      <c r="P159" s="227"/>
      <c r="Q159" s="227"/>
      <c r="R159" s="227"/>
      <c r="S159" s="227"/>
      <c r="T159" s="328"/>
      <c r="AT159" s="213" t="s">
        <v>345</v>
      </c>
      <c r="AU159" s="213" t="s">
        <v>298</v>
      </c>
    </row>
    <row r="160" spans="2:65" s="225" customFormat="1" ht="20.25" customHeight="1">
      <c r="B160" s="226"/>
      <c r="C160" s="314" t="s">
        <v>444</v>
      </c>
      <c r="D160" s="314" t="s">
        <v>336</v>
      </c>
      <c r="E160" s="315" t="s">
        <v>445</v>
      </c>
      <c r="F160" s="316" t="s">
        <v>446</v>
      </c>
      <c r="G160" s="317" t="s">
        <v>355</v>
      </c>
      <c r="H160" s="318">
        <v>210.706</v>
      </c>
      <c r="I160" s="76"/>
      <c r="J160" s="319">
        <f>ROUND(I160*H160,2)</f>
        <v>0</v>
      </c>
      <c r="K160" s="316" t="s">
        <v>340</v>
      </c>
      <c r="L160" s="226"/>
      <c r="M160" s="320" t="s">
        <v>222</v>
      </c>
      <c r="N160" s="321" t="s">
        <v>261</v>
      </c>
      <c r="O160" s="227"/>
      <c r="P160" s="322">
        <f>O160*H160</f>
        <v>0</v>
      </c>
      <c r="Q160" s="322">
        <v>0</v>
      </c>
      <c r="R160" s="322">
        <f>Q160*H160</f>
        <v>0</v>
      </c>
      <c r="S160" s="322">
        <v>0</v>
      </c>
      <c r="T160" s="323">
        <f>S160*H160</f>
        <v>0</v>
      </c>
      <c r="AR160" s="213" t="s">
        <v>341</v>
      </c>
      <c r="AT160" s="213" t="s">
        <v>336</v>
      </c>
      <c r="AU160" s="213" t="s">
        <v>298</v>
      </c>
      <c r="AY160" s="213" t="s">
        <v>333</v>
      </c>
      <c r="BE160" s="324">
        <f>IF(N160="základní",J160,0)</f>
        <v>0</v>
      </c>
      <c r="BF160" s="324">
        <f>IF(N160="snížená",J160,0)</f>
        <v>0</v>
      </c>
      <c r="BG160" s="324">
        <f>IF(N160="zákl. přenesená",J160,0)</f>
        <v>0</v>
      </c>
      <c r="BH160" s="324">
        <f>IF(N160="sníž. přenesená",J160,0)</f>
        <v>0</v>
      </c>
      <c r="BI160" s="324">
        <f>IF(N160="nulová",J160,0)</f>
        <v>0</v>
      </c>
      <c r="BJ160" s="213" t="s">
        <v>241</v>
      </c>
      <c r="BK160" s="324">
        <f>ROUND(I160*H160,2)</f>
        <v>0</v>
      </c>
      <c r="BL160" s="213" t="s">
        <v>341</v>
      </c>
      <c r="BM160" s="213" t="s">
        <v>447</v>
      </c>
    </row>
    <row r="161" spans="2:47" s="225" customFormat="1" ht="13.5">
      <c r="B161" s="226"/>
      <c r="D161" s="325" t="s">
        <v>343</v>
      </c>
      <c r="F161" s="326" t="s">
        <v>446</v>
      </c>
      <c r="L161" s="226"/>
      <c r="M161" s="327"/>
      <c r="N161" s="227"/>
      <c r="O161" s="227"/>
      <c r="P161" s="227"/>
      <c r="Q161" s="227"/>
      <c r="R161" s="227"/>
      <c r="S161" s="227"/>
      <c r="T161" s="328"/>
      <c r="AT161" s="213" t="s">
        <v>343</v>
      </c>
      <c r="AU161" s="213" t="s">
        <v>298</v>
      </c>
    </row>
    <row r="162" spans="2:47" s="225" customFormat="1" ht="337.5">
      <c r="B162" s="226"/>
      <c r="D162" s="325" t="s">
        <v>345</v>
      </c>
      <c r="F162" s="331" t="s">
        <v>448</v>
      </c>
      <c r="L162" s="226"/>
      <c r="M162" s="327"/>
      <c r="N162" s="227"/>
      <c r="O162" s="227"/>
      <c r="P162" s="227"/>
      <c r="Q162" s="227"/>
      <c r="R162" s="227"/>
      <c r="S162" s="227"/>
      <c r="T162" s="328"/>
      <c r="AT162" s="213" t="s">
        <v>345</v>
      </c>
      <c r="AU162" s="213" t="s">
        <v>298</v>
      </c>
    </row>
    <row r="163" spans="2:63" s="301" customFormat="1" ht="29.25" customHeight="1">
      <c r="B163" s="300"/>
      <c r="D163" s="311" t="s">
        <v>289</v>
      </c>
      <c r="E163" s="312" t="s">
        <v>352</v>
      </c>
      <c r="F163" s="312" t="s">
        <v>449</v>
      </c>
      <c r="J163" s="313">
        <f>BK163</f>
        <v>0</v>
      </c>
      <c r="L163" s="300"/>
      <c r="M163" s="305"/>
      <c r="N163" s="306"/>
      <c r="O163" s="306"/>
      <c r="P163" s="307">
        <f>SUM(P164:P182)</f>
        <v>0</v>
      </c>
      <c r="Q163" s="306"/>
      <c r="R163" s="307">
        <f>SUM(R164:R182)</f>
        <v>6.996945299999999</v>
      </c>
      <c r="S163" s="306"/>
      <c r="T163" s="308">
        <f>SUM(T164:T182)</f>
        <v>0</v>
      </c>
      <c r="AR163" s="302" t="s">
        <v>241</v>
      </c>
      <c r="AT163" s="309" t="s">
        <v>289</v>
      </c>
      <c r="AU163" s="309" t="s">
        <v>241</v>
      </c>
      <c r="AY163" s="302" t="s">
        <v>333</v>
      </c>
      <c r="BK163" s="310">
        <f>SUM(BK164:BK182)</f>
        <v>0</v>
      </c>
    </row>
    <row r="164" spans="2:65" s="225" customFormat="1" ht="20.25" customHeight="1">
      <c r="B164" s="226"/>
      <c r="C164" s="314" t="s">
        <v>450</v>
      </c>
      <c r="D164" s="314" t="s">
        <v>336</v>
      </c>
      <c r="E164" s="315" t="s">
        <v>451</v>
      </c>
      <c r="F164" s="316" t="s">
        <v>452</v>
      </c>
      <c r="G164" s="317" t="s">
        <v>355</v>
      </c>
      <c r="H164" s="318">
        <v>0.25</v>
      </c>
      <c r="I164" s="76"/>
      <c r="J164" s="319">
        <f>ROUND(I164*H164,2)</f>
        <v>0</v>
      </c>
      <c r="K164" s="316" t="s">
        <v>340</v>
      </c>
      <c r="L164" s="226"/>
      <c r="M164" s="320" t="s">
        <v>222</v>
      </c>
      <c r="N164" s="321" t="s">
        <v>261</v>
      </c>
      <c r="O164" s="227"/>
      <c r="P164" s="322">
        <f>O164*H164</f>
        <v>0</v>
      </c>
      <c r="Q164" s="322">
        <v>0.86255</v>
      </c>
      <c r="R164" s="322">
        <f>Q164*H164</f>
        <v>0.2156375</v>
      </c>
      <c r="S164" s="322">
        <v>0</v>
      </c>
      <c r="T164" s="323">
        <f>S164*H164</f>
        <v>0</v>
      </c>
      <c r="AR164" s="213" t="s">
        <v>341</v>
      </c>
      <c r="AT164" s="213" t="s">
        <v>336</v>
      </c>
      <c r="AU164" s="213" t="s">
        <v>298</v>
      </c>
      <c r="AY164" s="213" t="s">
        <v>333</v>
      </c>
      <c r="BE164" s="324">
        <f>IF(N164="základní",J164,0)</f>
        <v>0</v>
      </c>
      <c r="BF164" s="324">
        <f>IF(N164="snížená",J164,0)</f>
        <v>0</v>
      </c>
      <c r="BG164" s="324">
        <f>IF(N164="zákl. přenesená",J164,0)</f>
        <v>0</v>
      </c>
      <c r="BH164" s="324">
        <f>IF(N164="sníž. přenesená",J164,0)</f>
        <v>0</v>
      </c>
      <c r="BI164" s="324">
        <f>IF(N164="nulová",J164,0)</f>
        <v>0</v>
      </c>
      <c r="BJ164" s="213" t="s">
        <v>241</v>
      </c>
      <c r="BK164" s="324">
        <f>ROUND(I164*H164,2)</f>
        <v>0</v>
      </c>
      <c r="BL164" s="213" t="s">
        <v>341</v>
      </c>
      <c r="BM164" s="213" t="s">
        <v>453</v>
      </c>
    </row>
    <row r="165" spans="2:47" s="225" customFormat="1" ht="27">
      <c r="B165" s="226"/>
      <c r="D165" s="325" t="s">
        <v>343</v>
      </c>
      <c r="F165" s="326" t="s">
        <v>454</v>
      </c>
      <c r="L165" s="226"/>
      <c r="M165" s="327"/>
      <c r="N165" s="227"/>
      <c r="O165" s="227"/>
      <c r="P165" s="227"/>
      <c r="Q165" s="227"/>
      <c r="R165" s="227"/>
      <c r="S165" s="227"/>
      <c r="T165" s="328"/>
      <c r="AT165" s="213" t="s">
        <v>343</v>
      </c>
      <c r="AU165" s="213" t="s">
        <v>298</v>
      </c>
    </row>
    <row r="166" spans="2:47" s="225" customFormat="1" ht="13.5">
      <c r="B166" s="226"/>
      <c r="D166" s="329" t="s">
        <v>345</v>
      </c>
      <c r="F166" s="330"/>
      <c r="L166" s="226"/>
      <c r="M166" s="327"/>
      <c r="N166" s="227"/>
      <c r="O166" s="227"/>
      <c r="P166" s="227"/>
      <c r="Q166" s="227"/>
      <c r="R166" s="227"/>
      <c r="S166" s="227"/>
      <c r="T166" s="328"/>
      <c r="AT166" s="213" t="s">
        <v>345</v>
      </c>
      <c r="AU166" s="213" t="s">
        <v>298</v>
      </c>
    </row>
    <row r="167" spans="2:65" s="225" customFormat="1" ht="20.25" customHeight="1">
      <c r="B167" s="226"/>
      <c r="C167" s="351" t="s">
        <v>455</v>
      </c>
      <c r="D167" s="351" t="s">
        <v>383</v>
      </c>
      <c r="E167" s="352" t="s">
        <v>456</v>
      </c>
      <c r="F167" s="353" t="s">
        <v>457</v>
      </c>
      <c r="G167" s="354" t="s">
        <v>395</v>
      </c>
      <c r="H167" s="355">
        <v>1</v>
      </c>
      <c r="I167" s="77"/>
      <c r="J167" s="356">
        <f>ROUND(I167*H167,2)</f>
        <v>0</v>
      </c>
      <c r="K167" s="353" t="s">
        <v>340</v>
      </c>
      <c r="L167" s="357"/>
      <c r="M167" s="358" t="s">
        <v>222</v>
      </c>
      <c r="N167" s="359" t="s">
        <v>261</v>
      </c>
      <c r="O167" s="227"/>
      <c r="P167" s="322">
        <f>O167*H167</f>
        <v>0</v>
      </c>
      <c r="Q167" s="322">
        <v>0.37</v>
      </c>
      <c r="R167" s="322">
        <f>Q167*H167</f>
        <v>0.37</v>
      </c>
      <c r="S167" s="322">
        <v>0</v>
      </c>
      <c r="T167" s="323">
        <f>S167*H167</f>
        <v>0</v>
      </c>
      <c r="AR167" s="213" t="s">
        <v>387</v>
      </c>
      <c r="AT167" s="213" t="s">
        <v>383</v>
      </c>
      <c r="AU167" s="213" t="s">
        <v>298</v>
      </c>
      <c r="AY167" s="213" t="s">
        <v>333</v>
      </c>
      <c r="BE167" s="324">
        <f>IF(N167="základní",J167,0)</f>
        <v>0</v>
      </c>
      <c r="BF167" s="324">
        <f>IF(N167="snížená",J167,0)</f>
        <v>0</v>
      </c>
      <c r="BG167" s="324">
        <f>IF(N167="zákl. přenesená",J167,0)</f>
        <v>0</v>
      </c>
      <c r="BH167" s="324">
        <f>IF(N167="sníž. přenesená",J167,0)</f>
        <v>0</v>
      </c>
      <c r="BI167" s="324">
        <f>IF(N167="nulová",J167,0)</f>
        <v>0</v>
      </c>
      <c r="BJ167" s="213" t="s">
        <v>241</v>
      </c>
      <c r="BK167" s="324">
        <f>ROUND(I167*H167,2)</f>
        <v>0</v>
      </c>
      <c r="BL167" s="213" t="s">
        <v>341</v>
      </c>
      <c r="BM167" s="213" t="s">
        <v>458</v>
      </c>
    </row>
    <row r="168" spans="2:47" s="225" customFormat="1" ht="40.5">
      <c r="B168" s="226"/>
      <c r="D168" s="329" t="s">
        <v>343</v>
      </c>
      <c r="F168" s="360" t="s">
        <v>459</v>
      </c>
      <c r="L168" s="226"/>
      <c r="M168" s="327"/>
      <c r="N168" s="227"/>
      <c r="O168" s="227"/>
      <c r="P168" s="227"/>
      <c r="Q168" s="227"/>
      <c r="R168" s="227"/>
      <c r="S168" s="227"/>
      <c r="T168" s="328"/>
      <c r="AT168" s="213" t="s">
        <v>343</v>
      </c>
      <c r="AU168" s="213" t="s">
        <v>298</v>
      </c>
    </row>
    <row r="169" spans="2:65" s="225" customFormat="1" ht="28.5" customHeight="1">
      <c r="B169" s="226"/>
      <c r="C169" s="314" t="s">
        <v>460</v>
      </c>
      <c r="D169" s="314" t="s">
        <v>336</v>
      </c>
      <c r="E169" s="315" t="s">
        <v>461</v>
      </c>
      <c r="F169" s="316" t="s">
        <v>462</v>
      </c>
      <c r="G169" s="317" t="s">
        <v>355</v>
      </c>
      <c r="H169" s="318">
        <v>2.508</v>
      </c>
      <c r="I169" s="76"/>
      <c r="J169" s="319">
        <f>ROUND(I169*H169,2)</f>
        <v>0</v>
      </c>
      <c r="K169" s="316" t="s">
        <v>340</v>
      </c>
      <c r="L169" s="226"/>
      <c r="M169" s="320" t="s">
        <v>222</v>
      </c>
      <c r="N169" s="321" t="s">
        <v>261</v>
      </c>
      <c r="O169" s="227"/>
      <c r="P169" s="322">
        <f>O169*H169</f>
        <v>0</v>
      </c>
      <c r="Q169" s="322">
        <v>2.50235</v>
      </c>
      <c r="R169" s="322">
        <f>Q169*H169</f>
        <v>6.2758937999999995</v>
      </c>
      <c r="S169" s="322">
        <v>0</v>
      </c>
      <c r="T169" s="323">
        <f>S169*H169</f>
        <v>0</v>
      </c>
      <c r="AR169" s="213" t="s">
        <v>341</v>
      </c>
      <c r="AT169" s="213" t="s">
        <v>336</v>
      </c>
      <c r="AU169" s="213" t="s">
        <v>298</v>
      </c>
      <c r="AY169" s="213" t="s">
        <v>333</v>
      </c>
      <c r="BE169" s="324">
        <f>IF(N169="základní",J169,0)</f>
        <v>0</v>
      </c>
      <c r="BF169" s="324">
        <f>IF(N169="snížená",J169,0)</f>
        <v>0</v>
      </c>
      <c r="BG169" s="324">
        <f>IF(N169="zákl. přenesená",J169,0)</f>
        <v>0</v>
      </c>
      <c r="BH169" s="324">
        <f>IF(N169="sníž. přenesená",J169,0)</f>
        <v>0</v>
      </c>
      <c r="BI169" s="324">
        <f>IF(N169="nulová",J169,0)</f>
        <v>0</v>
      </c>
      <c r="BJ169" s="213" t="s">
        <v>241</v>
      </c>
      <c r="BK169" s="324">
        <f>ROUND(I169*H169,2)</f>
        <v>0</v>
      </c>
      <c r="BL169" s="213" t="s">
        <v>341</v>
      </c>
      <c r="BM169" s="213" t="s">
        <v>463</v>
      </c>
    </row>
    <row r="170" spans="2:47" s="225" customFormat="1" ht="40.5">
      <c r="B170" s="226"/>
      <c r="D170" s="325" t="s">
        <v>343</v>
      </c>
      <c r="F170" s="326" t="s">
        <v>464</v>
      </c>
      <c r="L170" s="226"/>
      <c r="M170" s="327"/>
      <c r="N170" s="227"/>
      <c r="O170" s="227"/>
      <c r="P170" s="227"/>
      <c r="Q170" s="227"/>
      <c r="R170" s="227"/>
      <c r="S170" s="227"/>
      <c r="T170" s="328"/>
      <c r="AT170" s="213" t="s">
        <v>343</v>
      </c>
      <c r="AU170" s="213" t="s">
        <v>298</v>
      </c>
    </row>
    <row r="171" spans="2:51" s="333" customFormat="1" ht="13.5">
      <c r="B171" s="332"/>
      <c r="D171" s="325" t="s">
        <v>359</v>
      </c>
      <c r="E171" s="334" t="s">
        <v>222</v>
      </c>
      <c r="F171" s="335" t="s">
        <v>465</v>
      </c>
      <c r="H171" s="336">
        <v>2.508</v>
      </c>
      <c r="L171" s="332"/>
      <c r="M171" s="337"/>
      <c r="N171" s="338"/>
      <c r="O171" s="338"/>
      <c r="P171" s="338"/>
      <c r="Q171" s="338"/>
      <c r="R171" s="338"/>
      <c r="S171" s="338"/>
      <c r="T171" s="339"/>
      <c r="AT171" s="334" t="s">
        <v>359</v>
      </c>
      <c r="AU171" s="334" t="s">
        <v>298</v>
      </c>
      <c r="AV171" s="333" t="s">
        <v>298</v>
      </c>
      <c r="AW171" s="333" t="s">
        <v>254</v>
      </c>
      <c r="AX171" s="333" t="s">
        <v>290</v>
      </c>
      <c r="AY171" s="334" t="s">
        <v>333</v>
      </c>
    </row>
    <row r="172" spans="2:51" s="341" customFormat="1" ht="13.5">
      <c r="B172" s="340"/>
      <c r="D172" s="329" t="s">
        <v>359</v>
      </c>
      <c r="E172" s="342" t="s">
        <v>222</v>
      </c>
      <c r="F172" s="343" t="s">
        <v>361</v>
      </c>
      <c r="H172" s="344">
        <v>2.508</v>
      </c>
      <c r="L172" s="340"/>
      <c r="M172" s="345"/>
      <c r="N172" s="346"/>
      <c r="O172" s="346"/>
      <c r="P172" s="346"/>
      <c r="Q172" s="346"/>
      <c r="R172" s="346"/>
      <c r="S172" s="346"/>
      <c r="T172" s="347"/>
      <c r="AT172" s="348" t="s">
        <v>359</v>
      </c>
      <c r="AU172" s="348" t="s">
        <v>298</v>
      </c>
      <c r="AV172" s="341" t="s">
        <v>341</v>
      </c>
      <c r="AW172" s="341" t="s">
        <v>254</v>
      </c>
      <c r="AX172" s="341" t="s">
        <v>241</v>
      </c>
      <c r="AY172" s="348" t="s">
        <v>333</v>
      </c>
    </row>
    <row r="173" spans="2:65" s="225" customFormat="1" ht="28.5" customHeight="1">
      <c r="B173" s="226"/>
      <c r="C173" s="314" t="s">
        <v>228</v>
      </c>
      <c r="D173" s="314" t="s">
        <v>336</v>
      </c>
      <c r="E173" s="315" t="s">
        <v>466</v>
      </c>
      <c r="F173" s="316" t="s">
        <v>467</v>
      </c>
      <c r="G173" s="317" t="s">
        <v>395</v>
      </c>
      <c r="H173" s="318">
        <v>16.72</v>
      </c>
      <c r="I173" s="76"/>
      <c r="J173" s="319">
        <f>ROUND(I173*H173,2)</f>
        <v>0</v>
      </c>
      <c r="K173" s="316" t="s">
        <v>340</v>
      </c>
      <c r="L173" s="226"/>
      <c r="M173" s="320" t="s">
        <v>222</v>
      </c>
      <c r="N173" s="321" t="s">
        <v>261</v>
      </c>
      <c r="O173" s="227"/>
      <c r="P173" s="322">
        <f>O173*H173</f>
        <v>0</v>
      </c>
      <c r="Q173" s="322">
        <v>0.00432</v>
      </c>
      <c r="R173" s="322">
        <f>Q173*H173</f>
        <v>0.0722304</v>
      </c>
      <c r="S173" s="322">
        <v>0</v>
      </c>
      <c r="T173" s="323">
        <f>S173*H173</f>
        <v>0</v>
      </c>
      <c r="AR173" s="213" t="s">
        <v>341</v>
      </c>
      <c r="AT173" s="213" t="s">
        <v>336</v>
      </c>
      <c r="AU173" s="213" t="s">
        <v>298</v>
      </c>
      <c r="AY173" s="213" t="s">
        <v>333</v>
      </c>
      <c r="BE173" s="324">
        <f>IF(N173="základní",J173,0)</f>
        <v>0</v>
      </c>
      <c r="BF173" s="324">
        <f>IF(N173="snížená",J173,0)</f>
        <v>0</v>
      </c>
      <c r="BG173" s="324">
        <f>IF(N173="zákl. přenesená",J173,0)</f>
        <v>0</v>
      </c>
      <c r="BH173" s="324">
        <f>IF(N173="sníž. přenesená",J173,0)</f>
        <v>0</v>
      </c>
      <c r="BI173" s="324">
        <f>IF(N173="nulová",J173,0)</f>
        <v>0</v>
      </c>
      <c r="BJ173" s="213" t="s">
        <v>241</v>
      </c>
      <c r="BK173" s="324">
        <f>ROUND(I173*H173,2)</f>
        <v>0</v>
      </c>
      <c r="BL173" s="213" t="s">
        <v>341</v>
      </c>
      <c r="BM173" s="213" t="s">
        <v>468</v>
      </c>
    </row>
    <row r="174" spans="2:47" s="225" customFormat="1" ht="27">
      <c r="B174" s="226"/>
      <c r="D174" s="325" t="s">
        <v>343</v>
      </c>
      <c r="F174" s="326" t="s">
        <v>469</v>
      </c>
      <c r="L174" s="226"/>
      <c r="M174" s="327"/>
      <c r="N174" s="227"/>
      <c r="O174" s="227"/>
      <c r="P174" s="227"/>
      <c r="Q174" s="227"/>
      <c r="R174" s="227"/>
      <c r="S174" s="227"/>
      <c r="T174" s="328"/>
      <c r="AT174" s="213" t="s">
        <v>343</v>
      </c>
      <c r="AU174" s="213" t="s">
        <v>298</v>
      </c>
    </row>
    <row r="175" spans="2:47" s="225" customFormat="1" ht="13.5">
      <c r="B175" s="226"/>
      <c r="D175" s="325" t="s">
        <v>345</v>
      </c>
      <c r="F175" s="331"/>
      <c r="L175" s="226"/>
      <c r="M175" s="327"/>
      <c r="N175" s="227"/>
      <c r="O175" s="227"/>
      <c r="P175" s="227"/>
      <c r="Q175" s="227"/>
      <c r="R175" s="227"/>
      <c r="S175" s="227"/>
      <c r="T175" s="328"/>
      <c r="AT175" s="213" t="s">
        <v>345</v>
      </c>
      <c r="AU175" s="213" t="s">
        <v>298</v>
      </c>
    </row>
    <row r="176" spans="2:51" s="333" customFormat="1" ht="13.5">
      <c r="B176" s="332"/>
      <c r="D176" s="325" t="s">
        <v>359</v>
      </c>
      <c r="E176" s="334" t="s">
        <v>222</v>
      </c>
      <c r="F176" s="335" t="s">
        <v>471</v>
      </c>
      <c r="H176" s="336">
        <v>16.72</v>
      </c>
      <c r="L176" s="332"/>
      <c r="M176" s="337"/>
      <c r="N176" s="338"/>
      <c r="O176" s="338"/>
      <c r="P176" s="338"/>
      <c r="Q176" s="338"/>
      <c r="R176" s="338"/>
      <c r="S176" s="338"/>
      <c r="T176" s="339"/>
      <c r="AT176" s="334" t="s">
        <v>359</v>
      </c>
      <c r="AU176" s="334" t="s">
        <v>298</v>
      </c>
      <c r="AV176" s="333" t="s">
        <v>298</v>
      </c>
      <c r="AW176" s="333" t="s">
        <v>254</v>
      </c>
      <c r="AX176" s="333" t="s">
        <v>290</v>
      </c>
      <c r="AY176" s="334" t="s">
        <v>333</v>
      </c>
    </row>
    <row r="177" spans="2:51" s="341" customFormat="1" ht="13.5">
      <c r="B177" s="340"/>
      <c r="D177" s="329" t="s">
        <v>359</v>
      </c>
      <c r="E177" s="342" t="s">
        <v>222</v>
      </c>
      <c r="F177" s="343" t="s">
        <v>361</v>
      </c>
      <c r="H177" s="344">
        <v>16.72</v>
      </c>
      <c r="L177" s="340"/>
      <c r="M177" s="345"/>
      <c r="N177" s="346"/>
      <c r="O177" s="346"/>
      <c r="P177" s="346"/>
      <c r="Q177" s="346"/>
      <c r="R177" s="346"/>
      <c r="S177" s="346"/>
      <c r="T177" s="347"/>
      <c r="AT177" s="348" t="s">
        <v>359</v>
      </c>
      <c r="AU177" s="348" t="s">
        <v>298</v>
      </c>
      <c r="AV177" s="341" t="s">
        <v>341</v>
      </c>
      <c r="AW177" s="341" t="s">
        <v>254</v>
      </c>
      <c r="AX177" s="341" t="s">
        <v>241</v>
      </c>
      <c r="AY177" s="348" t="s">
        <v>333</v>
      </c>
    </row>
    <row r="178" spans="2:65" s="225" customFormat="1" ht="28.5" customHeight="1">
      <c r="B178" s="226"/>
      <c r="C178" s="314" t="s">
        <v>472</v>
      </c>
      <c r="D178" s="314" t="s">
        <v>336</v>
      </c>
      <c r="E178" s="315" t="s">
        <v>473</v>
      </c>
      <c r="F178" s="316" t="s">
        <v>474</v>
      </c>
      <c r="G178" s="317" t="s">
        <v>395</v>
      </c>
      <c r="H178" s="318">
        <v>16.72</v>
      </c>
      <c r="I178" s="76"/>
      <c r="J178" s="319">
        <f>ROUND(I178*H178,2)</f>
        <v>0</v>
      </c>
      <c r="K178" s="316" t="s">
        <v>340</v>
      </c>
      <c r="L178" s="226"/>
      <c r="M178" s="320" t="s">
        <v>222</v>
      </c>
      <c r="N178" s="321" t="s">
        <v>261</v>
      </c>
      <c r="O178" s="227"/>
      <c r="P178" s="322">
        <f>O178*H178</f>
        <v>0</v>
      </c>
      <c r="Q178" s="322">
        <v>0</v>
      </c>
      <c r="R178" s="322">
        <f>Q178*H178</f>
        <v>0</v>
      </c>
      <c r="S178" s="322">
        <v>0</v>
      </c>
      <c r="T178" s="323">
        <f>S178*H178</f>
        <v>0</v>
      </c>
      <c r="AR178" s="213" t="s">
        <v>341</v>
      </c>
      <c r="AT178" s="213" t="s">
        <v>336</v>
      </c>
      <c r="AU178" s="213" t="s">
        <v>298</v>
      </c>
      <c r="AY178" s="213" t="s">
        <v>333</v>
      </c>
      <c r="BE178" s="324">
        <f>IF(N178="základní",J178,0)</f>
        <v>0</v>
      </c>
      <c r="BF178" s="324">
        <f>IF(N178="snížená",J178,0)</f>
        <v>0</v>
      </c>
      <c r="BG178" s="324">
        <f>IF(N178="zákl. přenesená",J178,0)</f>
        <v>0</v>
      </c>
      <c r="BH178" s="324">
        <f>IF(N178="sníž. přenesená",J178,0)</f>
        <v>0</v>
      </c>
      <c r="BI178" s="324">
        <f>IF(N178="nulová",J178,0)</f>
        <v>0</v>
      </c>
      <c r="BJ178" s="213" t="s">
        <v>241</v>
      </c>
      <c r="BK178" s="324">
        <f>ROUND(I178*H178,2)</f>
        <v>0</v>
      </c>
      <c r="BL178" s="213" t="s">
        <v>341</v>
      </c>
      <c r="BM178" s="213" t="s">
        <v>475</v>
      </c>
    </row>
    <row r="179" spans="2:47" s="225" customFormat="1" ht="27">
      <c r="B179" s="226"/>
      <c r="D179" s="325" t="s">
        <v>343</v>
      </c>
      <c r="F179" s="326" t="s">
        <v>476</v>
      </c>
      <c r="L179" s="226"/>
      <c r="M179" s="327"/>
      <c r="N179" s="227"/>
      <c r="O179" s="227"/>
      <c r="P179" s="227"/>
      <c r="Q179" s="227"/>
      <c r="R179" s="227"/>
      <c r="S179" s="227"/>
      <c r="T179" s="328"/>
      <c r="AT179" s="213" t="s">
        <v>343</v>
      </c>
      <c r="AU179" s="213" t="s">
        <v>298</v>
      </c>
    </row>
    <row r="180" spans="2:47" s="225" customFormat="1" ht="67.5">
      <c r="B180" s="226"/>
      <c r="D180" s="329" t="s">
        <v>345</v>
      </c>
      <c r="F180" s="330" t="s">
        <v>470</v>
      </c>
      <c r="L180" s="226"/>
      <c r="M180" s="327"/>
      <c r="N180" s="227"/>
      <c r="O180" s="227"/>
      <c r="P180" s="227"/>
      <c r="Q180" s="227"/>
      <c r="R180" s="227"/>
      <c r="S180" s="227"/>
      <c r="T180" s="328"/>
      <c r="AT180" s="213" t="s">
        <v>345</v>
      </c>
      <c r="AU180" s="213" t="s">
        <v>298</v>
      </c>
    </row>
    <row r="181" spans="2:65" s="225" customFormat="1" ht="28.5" customHeight="1">
      <c r="B181" s="226"/>
      <c r="C181" s="314" t="s">
        <v>477</v>
      </c>
      <c r="D181" s="314" t="s">
        <v>336</v>
      </c>
      <c r="E181" s="315" t="s">
        <v>478</v>
      </c>
      <c r="F181" s="316" t="s">
        <v>479</v>
      </c>
      <c r="G181" s="317" t="s">
        <v>480</v>
      </c>
      <c r="H181" s="318">
        <v>0.06</v>
      </c>
      <c r="I181" s="76"/>
      <c r="J181" s="319">
        <f>ROUND(I181*H181,2)</f>
        <v>0</v>
      </c>
      <c r="K181" s="316" t="s">
        <v>340</v>
      </c>
      <c r="L181" s="226"/>
      <c r="M181" s="320" t="s">
        <v>222</v>
      </c>
      <c r="N181" s="321" t="s">
        <v>261</v>
      </c>
      <c r="O181" s="227"/>
      <c r="P181" s="322">
        <f>O181*H181</f>
        <v>0</v>
      </c>
      <c r="Q181" s="322">
        <v>1.05306</v>
      </c>
      <c r="R181" s="322">
        <f>Q181*H181</f>
        <v>0.0631836</v>
      </c>
      <c r="S181" s="322">
        <v>0</v>
      </c>
      <c r="T181" s="323">
        <f>S181*H181</f>
        <v>0</v>
      </c>
      <c r="AR181" s="213" t="s">
        <v>341</v>
      </c>
      <c r="AT181" s="213" t="s">
        <v>336</v>
      </c>
      <c r="AU181" s="213" t="s">
        <v>298</v>
      </c>
      <c r="AY181" s="213" t="s">
        <v>333</v>
      </c>
      <c r="BE181" s="324">
        <f>IF(N181="základní",J181,0)</f>
        <v>0</v>
      </c>
      <c r="BF181" s="324">
        <f>IF(N181="snížená",J181,0)</f>
        <v>0</v>
      </c>
      <c r="BG181" s="324">
        <f>IF(N181="zákl. přenesená",J181,0)</f>
        <v>0</v>
      </c>
      <c r="BH181" s="324">
        <f>IF(N181="sníž. přenesená",J181,0)</f>
        <v>0</v>
      </c>
      <c r="BI181" s="324">
        <f>IF(N181="nulová",J181,0)</f>
        <v>0</v>
      </c>
      <c r="BJ181" s="213" t="s">
        <v>241</v>
      </c>
      <c r="BK181" s="324">
        <f>ROUND(I181*H181,2)</f>
        <v>0</v>
      </c>
      <c r="BL181" s="213" t="s">
        <v>341</v>
      </c>
      <c r="BM181" s="213" t="s">
        <v>481</v>
      </c>
    </row>
    <row r="182" spans="2:47" s="225" customFormat="1" ht="27">
      <c r="B182" s="226"/>
      <c r="D182" s="325" t="s">
        <v>343</v>
      </c>
      <c r="F182" s="326" t="s">
        <v>482</v>
      </c>
      <c r="L182" s="226"/>
      <c r="M182" s="327"/>
      <c r="N182" s="227"/>
      <c r="O182" s="227"/>
      <c r="P182" s="227"/>
      <c r="Q182" s="227"/>
      <c r="R182" s="227"/>
      <c r="S182" s="227"/>
      <c r="T182" s="328"/>
      <c r="AT182" s="213" t="s">
        <v>343</v>
      </c>
      <c r="AU182" s="213" t="s">
        <v>298</v>
      </c>
    </row>
    <row r="183" spans="2:63" s="301" customFormat="1" ht="29.25" customHeight="1">
      <c r="B183" s="300"/>
      <c r="D183" s="311" t="s">
        <v>289</v>
      </c>
      <c r="E183" s="312" t="s">
        <v>341</v>
      </c>
      <c r="F183" s="312" t="s">
        <v>483</v>
      </c>
      <c r="J183" s="313">
        <f>BK183</f>
        <v>0</v>
      </c>
      <c r="L183" s="300"/>
      <c r="M183" s="305"/>
      <c r="N183" s="306"/>
      <c r="O183" s="306"/>
      <c r="P183" s="307">
        <f>SUM(P184:P202)</f>
        <v>0</v>
      </c>
      <c r="Q183" s="306"/>
      <c r="R183" s="307">
        <f>SUM(R184:R202)</f>
        <v>16.53384</v>
      </c>
      <c r="S183" s="306"/>
      <c r="T183" s="308">
        <f>SUM(T184:T202)</f>
        <v>0</v>
      </c>
      <c r="AR183" s="302" t="s">
        <v>241</v>
      </c>
      <c r="AT183" s="309" t="s">
        <v>289</v>
      </c>
      <c r="AU183" s="309" t="s">
        <v>241</v>
      </c>
      <c r="AY183" s="302" t="s">
        <v>333</v>
      </c>
      <c r="BK183" s="310">
        <f>SUM(BK184:BK202)</f>
        <v>0</v>
      </c>
    </row>
    <row r="184" spans="2:65" s="381" customFormat="1" ht="28.5" customHeight="1">
      <c r="B184" s="369"/>
      <c r="C184" s="370" t="s">
        <v>484</v>
      </c>
      <c r="D184" s="370" t="s">
        <v>336</v>
      </c>
      <c r="E184" s="371" t="s">
        <v>485</v>
      </c>
      <c r="F184" s="372" t="s">
        <v>486</v>
      </c>
      <c r="G184" s="373" t="s">
        <v>395</v>
      </c>
      <c r="H184" s="374">
        <v>0.4</v>
      </c>
      <c r="I184" s="446"/>
      <c r="J184" s="375">
        <f>ROUND(I184*H184,2)</f>
        <v>0</v>
      </c>
      <c r="K184" s="372" t="s">
        <v>340</v>
      </c>
      <c r="L184" s="369"/>
      <c r="M184" s="376" t="s">
        <v>222</v>
      </c>
      <c r="N184" s="377" t="s">
        <v>261</v>
      </c>
      <c r="O184" s="378"/>
      <c r="P184" s="379">
        <f>O184*H184</f>
        <v>0</v>
      </c>
      <c r="Q184" s="379">
        <v>0.38257</v>
      </c>
      <c r="R184" s="379">
        <f>Q184*H184</f>
        <v>0.15302800000000003</v>
      </c>
      <c r="S184" s="379">
        <v>0</v>
      </c>
      <c r="T184" s="380">
        <f>S184*H184</f>
        <v>0</v>
      </c>
      <c r="AR184" s="382" t="s">
        <v>341</v>
      </c>
      <c r="AT184" s="382" t="s">
        <v>336</v>
      </c>
      <c r="AU184" s="382" t="s">
        <v>298</v>
      </c>
      <c r="AY184" s="382" t="s">
        <v>333</v>
      </c>
      <c r="BE184" s="383">
        <f>IF(N184="základní",J184,0)</f>
        <v>0</v>
      </c>
      <c r="BF184" s="383">
        <f>IF(N184="snížená",J184,0)</f>
        <v>0</v>
      </c>
      <c r="BG184" s="383">
        <f>IF(N184="zákl. přenesená",J184,0)</f>
        <v>0</v>
      </c>
      <c r="BH184" s="383">
        <f>IF(N184="sníž. přenesená",J184,0)</f>
        <v>0</v>
      </c>
      <c r="BI184" s="383">
        <f>IF(N184="nulová",J184,0)</f>
        <v>0</v>
      </c>
      <c r="BJ184" s="382" t="s">
        <v>241</v>
      </c>
      <c r="BK184" s="383">
        <f>ROUND(I184*H184,2)</f>
        <v>0</v>
      </c>
      <c r="BL184" s="382" t="s">
        <v>341</v>
      </c>
      <c r="BM184" s="382" t="s">
        <v>487</v>
      </c>
    </row>
    <row r="185" spans="2:47" s="225" customFormat="1" ht="27">
      <c r="B185" s="226"/>
      <c r="D185" s="325" t="s">
        <v>343</v>
      </c>
      <c r="F185" s="384" t="s">
        <v>488</v>
      </c>
      <c r="L185" s="226"/>
      <c r="M185" s="327"/>
      <c r="N185" s="227"/>
      <c r="O185" s="227"/>
      <c r="P185" s="227"/>
      <c r="Q185" s="227"/>
      <c r="R185" s="227"/>
      <c r="S185" s="227"/>
      <c r="T185" s="328"/>
      <c r="AT185" s="213" t="s">
        <v>343</v>
      </c>
      <c r="AU185" s="213" t="s">
        <v>298</v>
      </c>
    </row>
    <row r="186" spans="2:47" s="225" customFormat="1" ht="13.5">
      <c r="B186" s="226"/>
      <c r="D186" s="329" t="s">
        <v>345</v>
      </c>
      <c r="F186" s="330"/>
      <c r="L186" s="226"/>
      <c r="M186" s="327"/>
      <c r="N186" s="227"/>
      <c r="O186" s="227"/>
      <c r="P186" s="227"/>
      <c r="Q186" s="227"/>
      <c r="R186" s="227"/>
      <c r="S186" s="227"/>
      <c r="T186" s="328"/>
      <c r="AT186" s="213" t="s">
        <v>345</v>
      </c>
      <c r="AU186" s="213" t="s">
        <v>298</v>
      </c>
    </row>
    <row r="187" spans="2:65" s="225" customFormat="1" ht="20.25" customHeight="1">
      <c r="B187" s="226"/>
      <c r="C187" s="314" t="s">
        <v>489</v>
      </c>
      <c r="D187" s="314" t="s">
        <v>336</v>
      </c>
      <c r="E187" s="315" t="s">
        <v>490</v>
      </c>
      <c r="F187" s="316" t="s">
        <v>491</v>
      </c>
      <c r="G187" s="317" t="s">
        <v>355</v>
      </c>
      <c r="H187" s="318">
        <v>4.8</v>
      </c>
      <c r="I187" s="76"/>
      <c r="J187" s="319">
        <f>ROUND(I187*H187,2)</f>
        <v>0</v>
      </c>
      <c r="K187" s="316" t="s">
        <v>340</v>
      </c>
      <c r="L187" s="226"/>
      <c r="M187" s="320" t="s">
        <v>222</v>
      </c>
      <c r="N187" s="321" t="s">
        <v>261</v>
      </c>
      <c r="O187" s="227"/>
      <c r="P187" s="322">
        <f>O187*H187</f>
        <v>0</v>
      </c>
      <c r="Q187" s="322">
        <v>1.89077</v>
      </c>
      <c r="R187" s="322">
        <f>Q187*H187</f>
        <v>9.075696</v>
      </c>
      <c r="S187" s="322">
        <v>0</v>
      </c>
      <c r="T187" s="323">
        <f>S187*H187</f>
        <v>0</v>
      </c>
      <c r="AR187" s="213" t="s">
        <v>341</v>
      </c>
      <c r="AT187" s="213" t="s">
        <v>336</v>
      </c>
      <c r="AU187" s="213" t="s">
        <v>298</v>
      </c>
      <c r="AY187" s="213" t="s">
        <v>333</v>
      </c>
      <c r="BE187" s="324">
        <f>IF(N187="základní",J187,0)</f>
        <v>0</v>
      </c>
      <c r="BF187" s="324">
        <f>IF(N187="snížená",J187,0)</f>
        <v>0</v>
      </c>
      <c r="BG187" s="324">
        <f>IF(N187="zákl. přenesená",J187,0)</f>
        <v>0</v>
      </c>
      <c r="BH187" s="324">
        <f>IF(N187="sníž. přenesená",J187,0)</f>
        <v>0</v>
      </c>
      <c r="BI187" s="324">
        <f>IF(N187="nulová",J187,0)</f>
        <v>0</v>
      </c>
      <c r="BJ187" s="213" t="s">
        <v>241</v>
      </c>
      <c r="BK187" s="324">
        <f>ROUND(I187*H187,2)</f>
        <v>0</v>
      </c>
      <c r="BL187" s="213" t="s">
        <v>341</v>
      </c>
      <c r="BM187" s="213" t="s">
        <v>492</v>
      </c>
    </row>
    <row r="188" spans="2:47" s="225" customFormat="1" ht="27">
      <c r="B188" s="226"/>
      <c r="D188" s="325" t="s">
        <v>343</v>
      </c>
      <c r="F188" s="326" t="s">
        <v>493</v>
      </c>
      <c r="L188" s="226"/>
      <c r="M188" s="327"/>
      <c r="N188" s="227"/>
      <c r="O188" s="227"/>
      <c r="P188" s="227"/>
      <c r="Q188" s="227"/>
      <c r="R188" s="227"/>
      <c r="S188" s="227"/>
      <c r="T188" s="328"/>
      <c r="AT188" s="213" t="s">
        <v>343</v>
      </c>
      <c r="AU188" s="213" t="s">
        <v>298</v>
      </c>
    </row>
    <row r="189" spans="2:47" s="225" customFormat="1" ht="13.5">
      <c r="B189" s="226"/>
      <c r="D189" s="325" t="s">
        <v>345</v>
      </c>
      <c r="F189" s="331"/>
      <c r="L189" s="226"/>
      <c r="M189" s="327"/>
      <c r="N189" s="227"/>
      <c r="O189" s="227"/>
      <c r="P189" s="227"/>
      <c r="Q189" s="227"/>
      <c r="R189" s="227"/>
      <c r="S189" s="227"/>
      <c r="T189" s="328"/>
      <c r="AT189" s="213" t="s">
        <v>345</v>
      </c>
      <c r="AU189" s="213" t="s">
        <v>298</v>
      </c>
    </row>
    <row r="190" spans="2:51" s="333" customFormat="1" ht="13.5">
      <c r="B190" s="332"/>
      <c r="D190" s="325" t="s">
        <v>359</v>
      </c>
      <c r="E190" s="334" t="s">
        <v>222</v>
      </c>
      <c r="F190" s="335" t="s">
        <v>494</v>
      </c>
      <c r="H190" s="336"/>
      <c r="L190" s="332"/>
      <c r="M190" s="337"/>
      <c r="N190" s="338"/>
      <c r="O190" s="338"/>
      <c r="P190" s="338"/>
      <c r="Q190" s="338"/>
      <c r="R190" s="338"/>
      <c r="S190" s="338"/>
      <c r="T190" s="339"/>
      <c r="AT190" s="334" t="s">
        <v>359</v>
      </c>
      <c r="AU190" s="334" t="s">
        <v>298</v>
      </c>
      <c r="AV190" s="333" t="s">
        <v>298</v>
      </c>
      <c r="AW190" s="333" t="s">
        <v>254</v>
      </c>
      <c r="AX190" s="333" t="s">
        <v>290</v>
      </c>
      <c r="AY190" s="334" t="s">
        <v>333</v>
      </c>
    </row>
    <row r="191" spans="2:51" s="341" customFormat="1" ht="13.5">
      <c r="B191" s="340"/>
      <c r="D191" s="329" t="s">
        <v>359</v>
      </c>
      <c r="E191" s="342" t="s">
        <v>222</v>
      </c>
      <c r="F191" s="343" t="s">
        <v>361</v>
      </c>
      <c r="H191" s="344"/>
      <c r="L191" s="340"/>
      <c r="M191" s="345"/>
      <c r="N191" s="346"/>
      <c r="O191" s="346"/>
      <c r="P191" s="346"/>
      <c r="Q191" s="346"/>
      <c r="R191" s="346"/>
      <c r="S191" s="346"/>
      <c r="T191" s="347"/>
      <c r="AT191" s="348" t="s">
        <v>359</v>
      </c>
      <c r="AU191" s="348" t="s">
        <v>298</v>
      </c>
      <c r="AV191" s="341" t="s">
        <v>341</v>
      </c>
      <c r="AW191" s="341" t="s">
        <v>254</v>
      </c>
      <c r="AX191" s="341" t="s">
        <v>241</v>
      </c>
      <c r="AY191" s="348" t="s">
        <v>333</v>
      </c>
    </row>
    <row r="192" spans="2:65" s="381" customFormat="1" ht="20.25" customHeight="1">
      <c r="B192" s="369"/>
      <c r="C192" s="370" t="s">
        <v>495</v>
      </c>
      <c r="D192" s="370" t="s">
        <v>336</v>
      </c>
      <c r="E192" s="371" t="s">
        <v>496</v>
      </c>
      <c r="F192" s="372" t="s">
        <v>497</v>
      </c>
      <c r="G192" s="373" t="s">
        <v>355</v>
      </c>
      <c r="H192" s="374">
        <v>1.617</v>
      </c>
      <c r="I192" s="446"/>
      <c r="J192" s="375">
        <f>ROUND(I192*H192,2)</f>
        <v>0</v>
      </c>
      <c r="K192" s="372" t="s">
        <v>340</v>
      </c>
      <c r="L192" s="369"/>
      <c r="M192" s="376" t="s">
        <v>222</v>
      </c>
      <c r="N192" s="377" t="s">
        <v>261</v>
      </c>
      <c r="O192" s="378"/>
      <c r="P192" s="379">
        <f>O192*H192</f>
        <v>0</v>
      </c>
      <c r="Q192" s="379">
        <v>2</v>
      </c>
      <c r="R192" s="379">
        <f>Q192*H192</f>
        <v>3.234</v>
      </c>
      <c r="S192" s="379">
        <v>0</v>
      </c>
      <c r="T192" s="380">
        <f>S192*H192</f>
        <v>0</v>
      </c>
      <c r="AR192" s="382" t="s">
        <v>341</v>
      </c>
      <c r="AT192" s="382" t="s">
        <v>336</v>
      </c>
      <c r="AU192" s="382" t="s">
        <v>298</v>
      </c>
      <c r="AY192" s="382" t="s">
        <v>333</v>
      </c>
      <c r="BE192" s="383">
        <f>IF(N192="základní",J192,0)</f>
        <v>0</v>
      </c>
      <c r="BF192" s="383">
        <f>IF(N192="snížená",J192,0)</f>
        <v>0</v>
      </c>
      <c r="BG192" s="383">
        <f>IF(N192="zákl. přenesená",J192,0)</f>
        <v>0</v>
      </c>
      <c r="BH192" s="383">
        <f>IF(N192="sníž. přenesená",J192,0)</f>
        <v>0</v>
      </c>
      <c r="BI192" s="383">
        <f>IF(N192="nulová",J192,0)</f>
        <v>0</v>
      </c>
      <c r="BJ192" s="382" t="s">
        <v>241</v>
      </c>
      <c r="BK192" s="383">
        <f>ROUND(I192*H192,2)</f>
        <v>0</v>
      </c>
      <c r="BL192" s="382" t="s">
        <v>341</v>
      </c>
      <c r="BM192" s="382" t="s">
        <v>498</v>
      </c>
    </row>
    <row r="193" spans="2:47" s="381" customFormat="1" ht="27">
      <c r="B193" s="369"/>
      <c r="D193" s="385" t="s">
        <v>343</v>
      </c>
      <c r="F193" s="386" t="s">
        <v>499</v>
      </c>
      <c r="L193" s="369"/>
      <c r="M193" s="387"/>
      <c r="N193" s="378"/>
      <c r="O193" s="378"/>
      <c r="P193" s="378"/>
      <c r="Q193" s="378"/>
      <c r="R193" s="378"/>
      <c r="S193" s="378"/>
      <c r="T193" s="388"/>
      <c r="AT193" s="382" t="s">
        <v>343</v>
      </c>
      <c r="AU193" s="382" t="s">
        <v>298</v>
      </c>
    </row>
    <row r="194" spans="2:47" s="381" customFormat="1" ht="27">
      <c r="B194" s="369"/>
      <c r="D194" s="385" t="s">
        <v>345</v>
      </c>
      <c r="F194" s="389" t="s">
        <v>500</v>
      </c>
      <c r="L194" s="369"/>
      <c r="M194" s="387"/>
      <c r="N194" s="378"/>
      <c r="O194" s="378"/>
      <c r="P194" s="378"/>
      <c r="Q194" s="378"/>
      <c r="R194" s="378"/>
      <c r="S194" s="378"/>
      <c r="T194" s="388"/>
      <c r="AT194" s="382" t="s">
        <v>345</v>
      </c>
      <c r="AU194" s="382" t="s">
        <v>298</v>
      </c>
    </row>
    <row r="195" spans="2:51" s="333" customFormat="1" ht="13.5">
      <c r="B195" s="332"/>
      <c r="D195" s="325" t="s">
        <v>359</v>
      </c>
      <c r="E195" s="334" t="s">
        <v>222</v>
      </c>
      <c r="F195" s="335" t="s">
        <v>501</v>
      </c>
      <c r="H195" s="336"/>
      <c r="L195" s="332"/>
      <c r="M195" s="337"/>
      <c r="N195" s="338"/>
      <c r="O195" s="338"/>
      <c r="P195" s="338"/>
      <c r="Q195" s="338"/>
      <c r="R195" s="338"/>
      <c r="S195" s="338"/>
      <c r="T195" s="339"/>
      <c r="AT195" s="334" t="s">
        <v>359</v>
      </c>
      <c r="AU195" s="334" t="s">
        <v>298</v>
      </c>
      <c r="AV195" s="333" t="s">
        <v>298</v>
      </c>
      <c r="AW195" s="333" t="s">
        <v>254</v>
      </c>
      <c r="AX195" s="333" t="s">
        <v>290</v>
      </c>
      <c r="AY195" s="334" t="s">
        <v>333</v>
      </c>
    </row>
    <row r="196" spans="2:51" s="341" customFormat="1" ht="13.5">
      <c r="B196" s="340"/>
      <c r="D196" s="329" t="s">
        <v>359</v>
      </c>
      <c r="E196" s="342" t="s">
        <v>222</v>
      </c>
      <c r="F196" s="343" t="s">
        <v>361</v>
      </c>
      <c r="H196" s="344"/>
      <c r="L196" s="340"/>
      <c r="M196" s="345"/>
      <c r="N196" s="346"/>
      <c r="O196" s="346"/>
      <c r="P196" s="346"/>
      <c r="Q196" s="346"/>
      <c r="R196" s="346"/>
      <c r="S196" s="346"/>
      <c r="T196" s="347"/>
      <c r="AT196" s="348" t="s">
        <v>359</v>
      </c>
      <c r="AU196" s="348" t="s">
        <v>298</v>
      </c>
      <c r="AV196" s="341" t="s">
        <v>341</v>
      </c>
      <c r="AW196" s="341" t="s">
        <v>254</v>
      </c>
      <c r="AX196" s="341" t="s">
        <v>241</v>
      </c>
      <c r="AY196" s="348" t="s">
        <v>333</v>
      </c>
    </row>
    <row r="197" spans="2:65" s="381" customFormat="1" ht="28.5" customHeight="1">
      <c r="B197" s="369"/>
      <c r="C197" s="370" t="s">
        <v>227</v>
      </c>
      <c r="D197" s="370" t="s">
        <v>336</v>
      </c>
      <c r="E197" s="371" t="s">
        <v>502</v>
      </c>
      <c r="F197" s="372" t="s">
        <v>503</v>
      </c>
      <c r="G197" s="373" t="s">
        <v>355</v>
      </c>
      <c r="H197" s="374">
        <v>2</v>
      </c>
      <c r="I197" s="446"/>
      <c r="J197" s="375">
        <f>ROUND(I197*H197,2)</f>
        <v>0</v>
      </c>
      <c r="K197" s="372" t="s">
        <v>340</v>
      </c>
      <c r="L197" s="369"/>
      <c r="M197" s="376" t="s">
        <v>222</v>
      </c>
      <c r="N197" s="377" t="s">
        <v>261</v>
      </c>
      <c r="O197" s="378"/>
      <c r="P197" s="379">
        <f>O197*H197</f>
        <v>0</v>
      </c>
      <c r="Q197" s="379">
        <v>1.848</v>
      </c>
      <c r="R197" s="379">
        <f>Q197*H197</f>
        <v>3.696</v>
      </c>
      <c r="S197" s="379">
        <v>0</v>
      </c>
      <c r="T197" s="380">
        <f>S197*H197</f>
        <v>0</v>
      </c>
      <c r="AR197" s="382" t="s">
        <v>341</v>
      </c>
      <c r="AT197" s="382" t="s">
        <v>336</v>
      </c>
      <c r="AU197" s="382" t="s">
        <v>298</v>
      </c>
      <c r="AY197" s="382" t="s">
        <v>333</v>
      </c>
      <c r="BE197" s="383">
        <f>IF(N197="základní",J197,0)</f>
        <v>0</v>
      </c>
      <c r="BF197" s="383">
        <f>IF(N197="snížená",J197,0)</f>
        <v>0</v>
      </c>
      <c r="BG197" s="383">
        <f>IF(N197="zákl. přenesená",J197,0)</f>
        <v>0</v>
      </c>
      <c r="BH197" s="383">
        <f>IF(N197="sníž. přenesená",J197,0)</f>
        <v>0</v>
      </c>
      <c r="BI197" s="383">
        <f>IF(N197="nulová",J197,0)</f>
        <v>0</v>
      </c>
      <c r="BJ197" s="382" t="s">
        <v>241</v>
      </c>
      <c r="BK197" s="383">
        <f>ROUND(I197*H197,2)</f>
        <v>0</v>
      </c>
      <c r="BL197" s="382" t="s">
        <v>341</v>
      </c>
      <c r="BM197" s="382" t="s">
        <v>504</v>
      </c>
    </row>
    <row r="198" spans="2:47" s="381" customFormat="1" ht="40.5">
      <c r="B198" s="369"/>
      <c r="D198" s="385" t="s">
        <v>343</v>
      </c>
      <c r="F198" s="386" t="s">
        <v>505</v>
      </c>
      <c r="L198" s="369"/>
      <c r="M198" s="387"/>
      <c r="N198" s="378"/>
      <c r="O198" s="378"/>
      <c r="P198" s="378"/>
      <c r="Q198" s="378"/>
      <c r="R198" s="378"/>
      <c r="S198" s="378"/>
      <c r="T198" s="388"/>
      <c r="AT198" s="382" t="s">
        <v>343</v>
      </c>
      <c r="AU198" s="382" t="s">
        <v>298</v>
      </c>
    </row>
    <row r="199" spans="2:47" s="225" customFormat="1" ht="13.5">
      <c r="B199" s="226"/>
      <c r="D199" s="329" t="s">
        <v>345</v>
      </c>
      <c r="F199" s="330"/>
      <c r="L199" s="226"/>
      <c r="M199" s="327"/>
      <c r="N199" s="227"/>
      <c r="O199" s="227"/>
      <c r="P199" s="227"/>
      <c r="Q199" s="227"/>
      <c r="R199" s="227"/>
      <c r="S199" s="227"/>
      <c r="T199" s="328"/>
      <c r="AT199" s="213" t="s">
        <v>345</v>
      </c>
      <c r="AU199" s="213" t="s">
        <v>298</v>
      </c>
    </row>
    <row r="200" spans="2:65" s="381" customFormat="1" ht="28.5" customHeight="1">
      <c r="B200" s="369"/>
      <c r="C200" s="370" t="s">
        <v>506</v>
      </c>
      <c r="D200" s="370" t="s">
        <v>336</v>
      </c>
      <c r="E200" s="371" t="s">
        <v>507</v>
      </c>
      <c r="F200" s="372" t="s">
        <v>508</v>
      </c>
      <c r="G200" s="373" t="s">
        <v>395</v>
      </c>
      <c r="H200" s="374">
        <v>0.4</v>
      </c>
      <c r="I200" s="446"/>
      <c r="J200" s="375">
        <f>ROUND(I200*H200,2)</f>
        <v>0</v>
      </c>
      <c r="K200" s="372" t="s">
        <v>340</v>
      </c>
      <c r="L200" s="369"/>
      <c r="M200" s="376" t="s">
        <v>222</v>
      </c>
      <c r="N200" s="377" t="s">
        <v>261</v>
      </c>
      <c r="O200" s="378"/>
      <c r="P200" s="379">
        <f>O200*H200</f>
        <v>0</v>
      </c>
      <c r="Q200" s="379">
        <v>0.93779</v>
      </c>
      <c r="R200" s="379">
        <f>Q200*H200</f>
        <v>0.375116</v>
      </c>
      <c r="S200" s="379">
        <v>0</v>
      </c>
      <c r="T200" s="380">
        <f>S200*H200</f>
        <v>0</v>
      </c>
      <c r="AR200" s="382" t="s">
        <v>341</v>
      </c>
      <c r="AT200" s="382" t="s">
        <v>336</v>
      </c>
      <c r="AU200" s="382" t="s">
        <v>298</v>
      </c>
      <c r="AY200" s="382" t="s">
        <v>333</v>
      </c>
      <c r="BE200" s="383">
        <f>IF(N200="základní",J200,0)</f>
        <v>0</v>
      </c>
      <c r="BF200" s="383">
        <f>IF(N200="snížená",J200,0)</f>
        <v>0</v>
      </c>
      <c r="BG200" s="383">
        <f>IF(N200="zákl. přenesená",J200,0)</f>
        <v>0</v>
      </c>
      <c r="BH200" s="383">
        <f>IF(N200="sníž. přenesená",J200,0)</f>
        <v>0</v>
      </c>
      <c r="BI200" s="383">
        <f>IF(N200="nulová",J200,0)</f>
        <v>0</v>
      </c>
      <c r="BJ200" s="382" t="s">
        <v>241</v>
      </c>
      <c r="BK200" s="383">
        <f>ROUND(I200*H200,2)</f>
        <v>0</v>
      </c>
      <c r="BL200" s="382" t="s">
        <v>341</v>
      </c>
      <c r="BM200" s="382" t="s">
        <v>509</v>
      </c>
    </row>
    <row r="201" spans="2:47" s="381" customFormat="1" ht="27">
      <c r="B201" s="369"/>
      <c r="D201" s="385" t="s">
        <v>343</v>
      </c>
      <c r="F201" s="386" t="s">
        <v>510</v>
      </c>
      <c r="L201" s="369"/>
      <c r="M201" s="387"/>
      <c r="N201" s="378"/>
      <c r="O201" s="378"/>
      <c r="P201" s="378"/>
      <c r="Q201" s="378"/>
      <c r="R201" s="378"/>
      <c r="S201" s="378"/>
      <c r="T201" s="388"/>
      <c r="AT201" s="382" t="s">
        <v>343</v>
      </c>
      <c r="AU201" s="382" t="s">
        <v>298</v>
      </c>
    </row>
    <row r="202" spans="2:47" s="225" customFormat="1" ht="13.5">
      <c r="B202" s="226"/>
      <c r="D202" s="325" t="s">
        <v>345</v>
      </c>
      <c r="F202" s="331"/>
      <c r="L202" s="226"/>
      <c r="M202" s="327"/>
      <c r="N202" s="227"/>
      <c r="O202" s="227"/>
      <c r="P202" s="227"/>
      <c r="Q202" s="227"/>
      <c r="R202" s="227"/>
      <c r="S202" s="227"/>
      <c r="T202" s="328"/>
      <c r="AT202" s="213" t="s">
        <v>345</v>
      </c>
      <c r="AU202" s="213" t="s">
        <v>298</v>
      </c>
    </row>
    <row r="203" spans="2:63" s="301" customFormat="1" ht="11.25" customHeight="1">
      <c r="B203" s="300"/>
      <c r="D203" s="311" t="s">
        <v>289</v>
      </c>
      <c r="E203" s="312" t="s">
        <v>387</v>
      </c>
      <c r="F203" s="312" t="s">
        <v>511</v>
      </c>
      <c r="J203" s="313">
        <f>BK203</f>
        <v>0</v>
      </c>
      <c r="L203" s="300"/>
      <c r="M203" s="305"/>
      <c r="N203" s="306"/>
      <c r="O203" s="306"/>
      <c r="P203" s="307">
        <f>SUM(P204:P228)</f>
        <v>0</v>
      </c>
      <c r="Q203" s="306"/>
      <c r="R203" s="307">
        <f>SUM(R204:R228)</f>
        <v>14.972649999999998</v>
      </c>
      <c r="S203" s="306"/>
      <c r="T203" s="308">
        <f>SUM(T204:T228)</f>
        <v>0</v>
      </c>
      <c r="AR203" s="302" t="s">
        <v>241</v>
      </c>
      <c r="AT203" s="309" t="s">
        <v>289</v>
      </c>
      <c r="AU203" s="309" t="s">
        <v>241</v>
      </c>
      <c r="AY203" s="302" t="s">
        <v>333</v>
      </c>
      <c r="BK203" s="310">
        <f>SUM(BK204:BK228)</f>
        <v>0</v>
      </c>
    </row>
    <row r="204" spans="2:65" s="225" customFormat="1" ht="28.5" customHeight="1">
      <c r="B204" s="226"/>
      <c r="C204" s="314" t="s">
        <v>512</v>
      </c>
      <c r="D204" s="314" t="s">
        <v>336</v>
      </c>
      <c r="E204" s="315" t="s">
        <v>513</v>
      </c>
      <c r="F204" s="316" t="s">
        <v>514</v>
      </c>
      <c r="G204" s="317" t="s">
        <v>386</v>
      </c>
      <c r="H204" s="318">
        <v>1</v>
      </c>
      <c r="I204" s="76"/>
      <c r="J204" s="319">
        <f>ROUND(I204*H204,2)</f>
        <v>0</v>
      </c>
      <c r="K204" s="316" t="s">
        <v>340</v>
      </c>
      <c r="L204" s="226"/>
      <c r="M204" s="320" t="s">
        <v>222</v>
      </c>
      <c r="N204" s="321" t="s">
        <v>261</v>
      </c>
      <c r="O204" s="227"/>
      <c r="P204" s="322">
        <f>O204*H204</f>
        <v>0</v>
      </c>
      <c r="Q204" s="322">
        <v>2.25689</v>
      </c>
      <c r="R204" s="322">
        <f>Q204*H204</f>
        <v>2.25689</v>
      </c>
      <c r="S204" s="322">
        <v>0</v>
      </c>
      <c r="T204" s="323">
        <f>S204*H204</f>
        <v>0</v>
      </c>
      <c r="AR204" s="213" t="s">
        <v>341</v>
      </c>
      <c r="AT204" s="213" t="s">
        <v>336</v>
      </c>
      <c r="AU204" s="213" t="s">
        <v>298</v>
      </c>
      <c r="AY204" s="213" t="s">
        <v>333</v>
      </c>
      <c r="BE204" s="324">
        <f>IF(N204="základní",J204,0)</f>
        <v>0</v>
      </c>
      <c r="BF204" s="324">
        <f>IF(N204="snížená",J204,0)</f>
        <v>0</v>
      </c>
      <c r="BG204" s="324">
        <f>IF(N204="zákl. přenesená",J204,0)</f>
        <v>0</v>
      </c>
      <c r="BH204" s="324">
        <f>IF(N204="sníž. přenesená",J204,0)</f>
        <v>0</v>
      </c>
      <c r="BI204" s="324">
        <f>IF(N204="nulová",J204,0)</f>
        <v>0</v>
      </c>
      <c r="BJ204" s="213" t="s">
        <v>241</v>
      </c>
      <c r="BK204" s="324">
        <f>ROUND(I204*H204,2)</f>
        <v>0</v>
      </c>
      <c r="BL204" s="213" t="s">
        <v>341</v>
      </c>
      <c r="BM204" s="213" t="s">
        <v>515</v>
      </c>
    </row>
    <row r="205" spans="2:47" s="225" customFormat="1" ht="27">
      <c r="B205" s="226"/>
      <c r="D205" s="325" t="s">
        <v>343</v>
      </c>
      <c r="F205" s="326" t="s">
        <v>516</v>
      </c>
      <c r="L205" s="226"/>
      <c r="M205" s="327"/>
      <c r="N205" s="227"/>
      <c r="O205" s="227"/>
      <c r="P205" s="227"/>
      <c r="Q205" s="227"/>
      <c r="R205" s="227"/>
      <c r="S205" s="227"/>
      <c r="T205" s="328"/>
      <c r="AT205" s="213" t="s">
        <v>343</v>
      </c>
      <c r="AU205" s="213" t="s">
        <v>298</v>
      </c>
    </row>
    <row r="206" spans="2:47" s="225" customFormat="1" ht="135">
      <c r="B206" s="226"/>
      <c r="D206" s="329" t="s">
        <v>345</v>
      </c>
      <c r="F206" s="330" t="s">
        <v>517</v>
      </c>
      <c r="L206" s="226"/>
      <c r="M206" s="327"/>
      <c r="N206" s="227"/>
      <c r="O206" s="227"/>
      <c r="P206" s="227"/>
      <c r="Q206" s="227"/>
      <c r="R206" s="227"/>
      <c r="S206" s="227"/>
      <c r="T206" s="328"/>
      <c r="AT206" s="213" t="s">
        <v>345</v>
      </c>
      <c r="AU206" s="213" t="s">
        <v>298</v>
      </c>
    </row>
    <row r="207" spans="2:65" s="225" customFormat="1" ht="20.25" customHeight="1">
      <c r="B207" s="226"/>
      <c r="C207" s="314" t="s">
        <v>518</v>
      </c>
      <c r="D207" s="314" t="s">
        <v>336</v>
      </c>
      <c r="E207" s="315" t="s">
        <v>519</v>
      </c>
      <c r="F207" s="316" t="s">
        <v>520</v>
      </c>
      <c r="G207" s="317" t="s">
        <v>386</v>
      </c>
      <c r="H207" s="318">
        <v>5</v>
      </c>
      <c r="I207" s="76"/>
      <c r="J207" s="319">
        <f>ROUND(I207*H207,2)</f>
        <v>0</v>
      </c>
      <c r="K207" s="316" t="s">
        <v>340</v>
      </c>
      <c r="L207" s="226"/>
      <c r="M207" s="320" t="s">
        <v>222</v>
      </c>
      <c r="N207" s="321" t="s">
        <v>261</v>
      </c>
      <c r="O207" s="227"/>
      <c r="P207" s="322">
        <f>O207*H207</f>
        <v>0</v>
      </c>
      <c r="Q207" s="322">
        <v>0.03573</v>
      </c>
      <c r="R207" s="322">
        <f>Q207*H207</f>
        <v>0.17864999999999998</v>
      </c>
      <c r="S207" s="322">
        <v>0</v>
      </c>
      <c r="T207" s="323">
        <f>S207*H207</f>
        <v>0</v>
      </c>
      <c r="AR207" s="213" t="s">
        <v>341</v>
      </c>
      <c r="AT207" s="213" t="s">
        <v>336</v>
      </c>
      <c r="AU207" s="213" t="s">
        <v>298</v>
      </c>
      <c r="AY207" s="213" t="s">
        <v>333</v>
      </c>
      <c r="BE207" s="324">
        <f>IF(N207="základní",J207,0)</f>
        <v>0</v>
      </c>
      <c r="BF207" s="324">
        <f>IF(N207="snížená",J207,0)</f>
        <v>0</v>
      </c>
      <c r="BG207" s="324">
        <f>IF(N207="zákl. přenesená",J207,0)</f>
        <v>0</v>
      </c>
      <c r="BH207" s="324">
        <f>IF(N207="sníž. přenesená",J207,0)</f>
        <v>0</v>
      </c>
      <c r="BI207" s="324">
        <f>IF(N207="nulová",J207,0)</f>
        <v>0</v>
      </c>
      <c r="BJ207" s="213" t="s">
        <v>241</v>
      </c>
      <c r="BK207" s="324">
        <f>ROUND(I207*H207,2)</f>
        <v>0</v>
      </c>
      <c r="BL207" s="213" t="s">
        <v>341</v>
      </c>
      <c r="BM207" s="213" t="s">
        <v>521</v>
      </c>
    </row>
    <row r="208" spans="2:47" s="225" customFormat="1" ht="27">
      <c r="B208" s="226"/>
      <c r="D208" s="325" t="s">
        <v>343</v>
      </c>
      <c r="F208" s="326" t="s">
        <v>522</v>
      </c>
      <c r="L208" s="226"/>
      <c r="M208" s="327"/>
      <c r="N208" s="227"/>
      <c r="O208" s="227"/>
      <c r="P208" s="227"/>
      <c r="Q208" s="227"/>
      <c r="R208" s="227"/>
      <c r="S208" s="227"/>
      <c r="T208" s="328"/>
      <c r="AT208" s="213" t="s">
        <v>343</v>
      </c>
      <c r="AU208" s="213" t="s">
        <v>298</v>
      </c>
    </row>
    <row r="209" spans="2:47" s="225" customFormat="1" ht="148.5">
      <c r="B209" s="226"/>
      <c r="D209" s="329" t="s">
        <v>345</v>
      </c>
      <c r="F209" s="330" t="s">
        <v>523</v>
      </c>
      <c r="L209" s="226"/>
      <c r="M209" s="327"/>
      <c r="N209" s="227"/>
      <c r="O209" s="227"/>
      <c r="P209" s="227"/>
      <c r="Q209" s="227"/>
      <c r="R209" s="227"/>
      <c r="S209" s="227"/>
      <c r="T209" s="328"/>
      <c r="AT209" s="213" t="s">
        <v>345</v>
      </c>
      <c r="AU209" s="213" t="s">
        <v>298</v>
      </c>
    </row>
    <row r="210" spans="2:65" s="225" customFormat="1" ht="20.25" customHeight="1">
      <c r="B210" s="226"/>
      <c r="C210" s="351" t="s">
        <v>524</v>
      </c>
      <c r="D210" s="351" t="s">
        <v>383</v>
      </c>
      <c r="E210" s="352" t="s">
        <v>525</v>
      </c>
      <c r="F210" s="353" t="s">
        <v>526</v>
      </c>
      <c r="G210" s="354" t="s">
        <v>386</v>
      </c>
      <c r="H210" s="355">
        <v>1</v>
      </c>
      <c r="I210" s="77"/>
      <c r="J210" s="356">
        <f>ROUND(I210*H210,2)</f>
        <v>0</v>
      </c>
      <c r="K210" s="353" t="s">
        <v>222</v>
      </c>
      <c r="L210" s="357"/>
      <c r="M210" s="358" t="s">
        <v>222</v>
      </c>
      <c r="N210" s="359" t="s">
        <v>261</v>
      </c>
      <c r="O210" s="227"/>
      <c r="P210" s="322">
        <f>O210*H210</f>
        <v>0</v>
      </c>
      <c r="Q210" s="322">
        <v>2.79</v>
      </c>
      <c r="R210" s="322">
        <f>Q210*H210</f>
        <v>2.79</v>
      </c>
      <c r="S210" s="322">
        <v>0</v>
      </c>
      <c r="T210" s="323">
        <f>S210*H210</f>
        <v>0</v>
      </c>
      <c r="AR210" s="213" t="s">
        <v>387</v>
      </c>
      <c r="AT210" s="213" t="s">
        <v>383</v>
      </c>
      <c r="AU210" s="213" t="s">
        <v>298</v>
      </c>
      <c r="AY210" s="213" t="s">
        <v>333</v>
      </c>
      <c r="BE210" s="324">
        <f>IF(N210="základní",J210,0)</f>
        <v>0</v>
      </c>
      <c r="BF210" s="324">
        <f>IF(N210="snížená",J210,0)</f>
        <v>0</v>
      </c>
      <c r="BG210" s="324">
        <f>IF(N210="zákl. přenesená",J210,0)</f>
        <v>0</v>
      </c>
      <c r="BH210" s="324">
        <f>IF(N210="sníž. přenesená",J210,0)</f>
        <v>0</v>
      </c>
      <c r="BI210" s="324">
        <f>IF(N210="nulová",J210,0)</f>
        <v>0</v>
      </c>
      <c r="BJ210" s="213" t="s">
        <v>241</v>
      </c>
      <c r="BK210" s="324">
        <f>ROUND(I210*H210,2)</f>
        <v>0</v>
      </c>
      <c r="BL210" s="213" t="s">
        <v>341</v>
      </c>
      <c r="BM210" s="213" t="s">
        <v>527</v>
      </c>
    </row>
    <row r="211" spans="2:47" s="225" customFormat="1" ht="13.5">
      <c r="B211" s="226"/>
      <c r="D211" s="329" t="s">
        <v>343</v>
      </c>
      <c r="F211" s="360" t="s">
        <v>526</v>
      </c>
      <c r="L211" s="226"/>
      <c r="M211" s="327"/>
      <c r="N211" s="227"/>
      <c r="O211" s="227"/>
      <c r="P211" s="227"/>
      <c r="Q211" s="227"/>
      <c r="R211" s="227"/>
      <c r="S211" s="227"/>
      <c r="T211" s="328"/>
      <c r="AT211" s="213" t="s">
        <v>343</v>
      </c>
      <c r="AU211" s="213" t="s">
        <v>298</v>
      </c>
    </row>
    <row r="212" spans="2:65" s="225" customFormat="1" ht="20.25" customHeight="1">
      <c r="B212" s="226"/>
      <c r="C212" s="351" t="s">
        <v>528</v>
      </c>
      <c r="D212" s="351" t="s">
        <v>383</v>
      </c>
      <c r="E212" s="352" t="s">
        <v>529</v>
      </c>
      <c r="F212" s="353" t="s">
        <v>530</v>
      </c>
      <c r="G212" s="354" t="s">
        <v>386</v>
      </c>
      <c r="H212" s="355">
        <v>2</v>
      </c>
      <c r="I212" s="77"/>
      <c r="J212" s="356">
        <f>ROUND(I212*H212,2)</f>
        <v>0</v>
      </c>
      <c r="K212" s="353" t="s">
        <v>222</v>
      </c>
      <c r="L212" s="357"/>
      <c r="M212" s="358" t="s">
        <v>222</v>
      </c>
      <c r="N212" s="359" t="s">
        <v>261</v>
      </c>
      <c r="O212" s="227"/>
      <c r="P212" s="322">
        <f>O212*H212</f>
        <v>0</v>
      </c>
      <c r="Q212" s="322">
        <v>1.035</v>
      </c>
      <c r="R212" s="322">
        <f>Q212*H212</f>
        <v>2.07</v>
      </c>
      <c r="S212" s="322">
        <v>0</v>
      </c>
      <c r="T212" s="323">
        <f>S212*H212</f>
        <v>0</v>
      </c>
      <c r="AR212" s="213" t="s">
        <v>387</v>
      </c>
      <c r="AT212" s="213" t="s">
        <v>383</v>
      </c>
      <c r="AU212" s="213" t="s">
        <v>298</v>
      </c>
      <c r="AY212" s="213" t="s">
        <v>333</v>
      </c>
      <c r="BE212" s="324">
        <f>IF(N212="základní",J212,0)</f>
        <v>0</v>
      </c>
      <c r="BF212" s="324">
        <f>IF(N212="snížená",J212,0)</f>
        <v>0</v>
      </c>
      <c r="BG212" s="324">
        <f>IF(N212="zákl. přenesená",J212,0)</f>
        <v>0</v>
      </c>
      <c r="BH212" s="324">
        <f>IF(N212="sníž. přenesená",J212,0)</f>
        <v>0</v>
      </c>
      <c r="BI212" s="324">
        <f>IF(N212="nulová",J212,0)</f>
        <v>0</v>
      </c>
      <c r="BJ212" s="213" t="s">
        <v>241</v>
      </c>
      <c r="BK212" s="324">
        <f>ROUND(I212*H212,2)</f>
        <v>0</v>
      </c>
      <c r="BL212" s="213" t="s">
        <v>341</v>
      </c>
      <c r="BM212" s="213" t="s">
        <v>531</v>
      </c>
    </row>
    <row r="213" spans="2:47" s="225" customFormat="1" ht="13.5">
      <c r="B213" s="226"/>
      <c r="D213" s="329" t="s">
        <v>343</v>
      </c>
      <c r="F213" s="360" t="s">
        <v>532</v>
      </c>
      <c r="L213" s="226"/>
      <c r="M213" s="327"/>
      <c r="N213" s="227"/>
      <c r="O213" s="227"/>
      <c r="P213" s="227"/>
      <c r="Q213" s="227"/>
      <c r="R213" s="227"/>
      <c r="S213" s="227"/>
      <c r="T213" s="328"/>
      <c r="AT213" s="213" t="s">
        <v>343</v>
      </c>
      <c r="AU213" s="213" t="s">
        <v>298</v>
      </c>
    </row>
    <row r="214" spans="2:65" s="225" customFormat="1" ht="20.25" customHeight="1">
      <c r="B214" s="226"/>
      <c r="C214" s="351" t="s">
        <v>533</v>
      </c>
      <c r="D214" s="351" t="s">
        <v>383</v>
      </c>
      <c r="E214" s="352" t="s">
        <v>534</v>
      </c>
      <c r="F214" s="353" t="s">
        <v>535</v>
      </c>
      <c r="G214" s="354" t="s">
        <v>386</v>
      </c>
      <c r="H214" s="355">
        <v>1</v>
      </c>
      <c r="I214" s="77"/>
      <c r="J214" s="356">
        <f>ROUND(I214*H214,2)</f>
        <v>0</v>
      </c>
      <c r="K214" s="353" t="s">
        <v>222</v>
      </c>
      <c r="L214" s="357"/>
      <c r="M214" s="358" t="s">
        <v>222</v>
      </c>
      <c r="N214" s="359" t="s">
        <v>261</v>
      </c>
      <c r="O214" s="227"/>
      <c r="P214" s="322">
        <f>O214*H214</f>
        <v>0</v>
      </c>
      <c r="Q214" s="322">
        <v>0.52</v>
      </c>
      <c r="R214" s="322">
        <f>Q214*H214</f>
        <v>0.52</v>
      </c>
      <c r="S214" s="322">
        <v>0</v>
      </c>
      <c r="T214" s="323">
        <f>S214*H214</f>
        <v>0</v>
      </c>
      <c r="AR214" s="213" t="s">
        <v>387</v>
      </c>
      <c r="AT214" s="213" t="s">
        <v>383</v>
      </c>
      <c r="AU214" s="213" t="s">
        <v>298</v>
      </c>
      <c r="AY214" s="213" t="s">
        <v>333</v>
      </c>
      <c r="BE214" s="324">
        <f>IF(N214="základní",J214,0)</f>
        <v>0</v>
      </c>
      <c r="BF214" s="324">
        <f>IF(N214="snížená",J214,0)</f>
        <v>0</v>
      </c>
      <c r="BG214" s="324">
        <f>IF(N214="zákl. přenesená",J214,0)</f>
        <v>0</v>
      </c>
      <c r="BH214" s="324">
        <f>IF(N214="sníž. přenesená",J214,0)</f>
        <v>0</v>
      </c>
      <c r="BI214" s="324">
        <f>IF(N214="nulová",J214,0)</f>
        <v>0</v>
      </c>
      <c r="BJ214" s="213" t="s">
        <v>241</v>
      </c>
      <c r="BK214" s="324">
        <f>ROUND(I214*H214,2)</f>
        <v>0</v>
      </c>
      <c r="BL214" s="213" t="s">
        <v>341</v>
      </c>
      <c r="BM214" s="213" t="s">
        <v>536</v>
      </c>
    </row>
    <row r="215" spans="2:47" s="225" customFormat="1" ht="13.5">
      <c r="B215" s="226"/>
      <c r="D215" s="329" t="s">
        <v>343</v>
      </c>
      <c r="F215" s="360" t="s">
        <v>535</v>
      </c>
      <c r="L215" s="226"/>
      <c r="M215" s="327"/>
      <c r="N215" s="227"/>
      <c r="O215" s="227"/>
      <c r="P215" s="227"/>
      <c r="Q215" s="227"/>
      <c r="R215" s="227"/>
      <c r="S215" s="227"/>
      <c r="T215" s="328"/>
      <c r="AT215" s="213" t="s">
        <v>343</v>
      </c>
      <c r="AU215" s="213" t="s">
        <v>298</v>
      </c>
    </row>
    <row r="216" spans="2:65" s="225" customFormat="1" ht="20.25" customHeight="1">
      <c r="B216" s="226"/>
      <c r="C216" s="351" t="s">
        <v>537</v>
      </c>
      <c r="D216" s="351" t="s">
        <v>383</v>
      </c>
      <c r="E216" s="352" t="s">
        <v>538</v>
      </c>
      <c r="F216" s="353" t="s">
        <v>539</v>
      </c>
      <c r="G216" s="354" t="s">
        <v>386</v>
      </c>
      <c r="H216" s="355">
        <v>1</v>
      </c>
      <c r="I216" s="77"/>
      <c r="J216" s="356">
        <f>ROUND(I216*H216,2)</f>
        <v>0</v>
      </c>
      <c r="K216" s="353" t="s">
        <v>222</v>
      </c>
      <c r="L216" s="357"/>
      <c r="M216" s="358" t="s">
        <v>222</v>
      </c>
      <c r="N216" s="359" t="s">
        <v>261</v>
      </c>
      <c r="O216" s="227"/>
      <c r="P216" s="322">
        <f>O216*H216</f>
        <v>0</v>
      </c>
      <c r="Q216" s="322">
        <v>0.61</v>
      </c>
      <c r="R216" s="322">
        <f>Q216*H216</f>
        <v>0.61</v>
      </c>
      <c r="S216" s="322">
        <v>0</v>
      </c>
      <c r="T216" s="323">
        <f>S216*H216</f>
        <v>0</v>
      </c>
      <c r="AR216" s="213" t="s">
        <v>387</v>
      </c>
      <c r="AT216" s="213" t="s">
        <v>383</v>
      </c>
      <c r="AU216" s="213" t="s">
        <v>298</v>
      </c>
      <c r="AY216" s="213" t="s">
        <v>333</v>
      </c>
      <c r="BE216" s="324">
        <f>IF(N216="základní",J216,0)</f>
        <v>0</v>
      </c>
      <c r="BF216" s="324">
        <f>IF(N216="snížená",J216,0)</f>
        <v>0</v>
      </c>
      <c r="BG216" s="324">
        <f>IF(N216="zákl. přenesená",J216,0)</f>
        <v>0</v>
      </c>
      <c r="BH216" s="324">
        <f>IF(N216="sníž. přenesená",J216,0)</f>
        <v>0</v>
      </c>
      <c r="BI216" s="324">
        <f>IF(N216="nulová",J216,0)</f>
        <v>0</v>
      </c>
      <c r="BJ216" s="213" t="s">
        <v>241</v>
      </c>
      <c r="BK216" s="324">
        <f>ROUND(I216*H216,2)</f>
        <v>0</v>
      </c>
      <c r="BL216" s="213" t="s">
        <v>341</v>
      </c>
      <c r="BM216" s="213" t="s">
        <v>540</v>
      </c>
    </row>
    <row r="217" spans="2:47" s="225" customFormat="1" ht="13.5">
      <c r="B217" s="226"/>
      <c r="D217" s="329" t="s">
        <v>343</v>
      </c>
      <c r="F217" s="360" t="s">
        <v>539</v>
      </c>
      <c r="L217" s="226"/>
      <c r="M217" s="327"/>
      <c r="N217" s="227"/>
      <c r="O217" s="227"/>
      <c r="P217" s="227"/>
      <c r="Q217" s="227"/>
      <c r="R217" s="227"/>
      <c r="S217" s="227"/>
      <c r="T217" s="328"/>
      <c r="AT217" s="213" t="s">
        <v>343</v>
      </c>
      <c r="AU217" s="213" t="s">
        <v>298</v>
      </c>
    </row>
    <row r="218" spans="2:65" s="225" customFormat="1" ht="20.25" customHeight="1">
      <c r="B218" s="226"/>
      <c r="C218" s="351" t="s">
        <v>541</v>
      </c>
      <c r="D218" s="351" t="s">
        <v>383</v>
      </c>
      <c r="E218" s="352" t="s">
        <v>542</v>
      </c>
      <c r="F218" s="353" t="s">
        <v>543</v>
      </c>
      <c r="G218" s="354" t="s">
        <v>386</v>
      </c>
      <c r="H218" s="355">
        <v>1</v>
      </c>
      <c r="I218" s="77"/>
      <c r="J218" s="356">
        <f>ROUND(I218*H218,2)</f>
        <v>0</v>
      </c>
      <c r="K218" s="353" t="s">
        <v>340</v>
      </c>
      <c r="L218" s="357"/>
      <c r="M218" s="358" t="s">
        <v>222</v>
      </c>
      <c r="N218" s="359" t="s">
        <v>261</v>
      </c>
      <c r="O218" s="227"/>
      <c r="P218" s="322">
        <f>O218*H218</f>
        <v>0</v>
      </c>
      <c r="Q218" s="322">
        <v>0.068</v>
      </c>
      <c r="R218" s="322">
        <f>Q218*H218</f>
        <v>0.068</v>
      </c>
      <c r="S218" s="322">
        <v>0</v>
      </c>
      <c r="T218" s="323">
        <f>S218*H218</f>
        <v>0</v>
      </c>
      <c r="AR218" s="213" t="s">
        <v>387</v>
      </c>
      <c r="AT218" s="213" t="s">
        <v>383</v>
      </c>
      <c r="AU218" s="213" t="s">
        <v>298</v>
      </c>
      <c r="AY218" s="213" t="s">
        <v>333</v>
      </c>
      <c r="BE218" s="324">
        <f>IF(N218="základní",J218,0)</f>
        <v>0</v>
      </c>
      <c r="BF218" s="324">
        <f>IF(N218="snížená",J218,0)</f>
        <v>0</v>
      </c>
      <c r="BG218" s="324">
        <f>IF(N218="zákl. přenesená",J218,0)</f>
        <v>0</v>
      </c>
      <c r="BH218" s="324">
        <f>IF(N218="sníž. přenesená",J218,0)</f>
        <v>0</v>
      </c>
      <c r="BI218" s="324">
        <f>IF(N218="nulová",J218,0)</f>
        <v>0</v>
      </c>
      <c r="BJ218" s="213" t="s">
        <v>241</v>
      </c>
      <c r="BK218" s="324">
        <f>ROUND(I218*H218,2)</f>
        <v>0</v>
      </c>
      <c r="BL218" s="213" t="s">
        <v>341</v>
      </c>
      <c r="BM218" s="213" t="s">
        <v>544</v>
      </c>
    </row>
    <row r="219" spans="2:47" s="225" customFormat="1" ht="40.5">
      <c r="B219" s="226"/>
      <c r="D219" s="329" t="s">
        <v>343</v>
      </c>
      <c r="F219" s="360" t="s">
        <v>545</v>
      </c>
      <c r="L219" s="226"/>
      <c r="M219" s="327"/>
      <c r="N219" s="227"/>
      <c r="O219" s="227"/>
      <c r="P219" s="227"/>
      <c r="Q219" s="227"/>
      <c r="R219" s="227"/>
      <c r="S219" s="227"/>
      <c r="T219" s="328"/>
      <c r="AT219" s="213" t="s">
        <v>343</v>
      </c>
      <c r="AU219" s="213" t="s">
        <v>298</v>
      </c>
    </row>
    <row r="220" spans="2:65" s="225" customFormat="1" ht="20.25" customHeight="1">
      <c r="B220" s="226"/>
      <c r="C220" s="351" t="s">
        <v>546</v>
      </c>
      <c r="D220" s="351" t="s">
        <v>383</v>
      </c>
      <c r="E220" s="352" t="s">
        <v>547</v>
      </c>
      <c r="F220" s="353" t="s">
        <v>548</v>
      </c>
      <c r="G220" s="354" t="s">
        <v>386</v>
      </c>
      <c r="H220" s="355">
        <v>1</v>
      </c>
      <c r="I220" s="77"/>
      <c r="J220" s="356">
        <f>ROUND(I220*H220,2)</f>
        <v>0</v>
      </c>
      <c r="K220" s="353" t="s">
        <v>222</v>
      </c>
      <c r="L220" s="357"/>
      <c r="M220" s="358" t="s">
        <v>222</v>
      </c>
      <c r="N220" s="359" t="s">
        <v>261</v>
      </c>
      <c r="O220" s="227"/>
      <c r="P220" s="322">
        <f>O220*H220</f>
        <v>0</v>
      </c>
      <c r="Q220" s="322">
        <v>0.039</v>
      </c>
      <c r="R220" s="322">
        <f>Q220*H220</f>
        <v>0.039</v>
      </c>
      <c r="S220" s="322">
        <v>0</v>
      </c>
      <c r="T220" s="323">
        <f>S220*H220</f>
        <v>0</v>
      </c>
      <c r="AR220" s="213" t="s">
        <v>387</v>
      </c>
      <c r="AT220" s="213" t="s">
        <v>383</v>
      </c>
      <c r="AU220" s="213" t="s">
        <v>298</v>
      </c>
      <c r="AY220" s="213" t="s">
        <v>333</v>
      </c>
      <c r="BE220" s="324">
        <f>IF(N220="základní",J220,0)</f>
        <v>0</v>
      </c>
      <c r="BF220" s="324">
        <f>IF(N220="snížená",J220,0)</f>
        <v>0</v>
      </c>
      <c r="BG220" s="324">
        <f>IF(N220="zákl. přenesená",J220,0)</f>
        <v>0</v>
      </c>
      <c r="BH220" s="324">
        <f>IF(N220="sníž. přenesená",J220,0)</f>
        <v>0</v>
      </c>
      <c r="BI220" s="324">
        <f>IF(N220="nulová",J220,0)</f>
        <v>0</v>
      </c>
      <c r="BJ220" s="213" t="s">
        <v>241</v>
      </c>
      <c r="BK220" s="324">
        <f>ROUND(I220*H220,2)</f>
        <v>0</v>
      </c>
      <c r="BL220" s="213" t="s">
        <v>341</v>
      </c>
      <c r="BM220" s="213" t="s">
        <v>549</v>
      </c>
    </row>
    <row r="221" spans="2:47" s="225" customFormat="1" ht="40.5">
      <c r="B221" s="226"/>
      <c r="D221" s="329" t="s">
        <v>343</v>
      </c>
      <c r="F221" s="360" t="s">
        <v>550</v>
      </c>
      <c r="L221" s="226"/>
      <c r="M221" s="327"/>
      <c r="N221" s="227"/>
      <c r="O221" s="227"/>
      <c r="P221" s="227"/>
      <c r="Q221" s="227"/>
      <c r="R221" s="227"/>
      <c r="S221" s="227"/>
      <c r="T221" s="328"/>
      <c r="AT221" s="213" t="s">
        <v>343</v>
      </c>
      <c r="AU221" s="213" t="s">
        <v>298</v>
      </c>
    </row>
    <row r="222" spans="2:65" s="225" customFormat="1" ht="28.5" customHeight="1">
      <c r="B222" s="226"/>
      <c r="C222" s="314" t="s">
        <v>551</v>
      </c>
      <c r="D222" s="314" t="s">
        <v>336</v>
      </c>
      <c r="E222" s="315" t="s">
        <v>552</v>
      </c>
      <c r="F222" s="316" t="s">
        <v>553</v>
      </c>
      <c r="G222" s="317" t="s">
        <v>386</v>
      </c>
      <c r="H222" s="318">
        <v>1</v>
      </c>
      <c r="I222" s="76"/>
      <c r="J222" s="319">
        <f>ROUND(I222*H222,2)</f>
        <v>0</v>
      </c>
      <c r="K222" s="316" t="s">
        <v>222</v>
      </c>
      <c r="L222" s="226"/>
      <c r="M222" s="320" t="s">
        <v>222</v>
      </c>
      <c r="N222" s="321" t="s">
        <v>261</v>
      </c>
      <c r="O222" s="227"/>
      <c r="P222" s="322">
        <f>O222*H222</f>
        <v>0</v>
      </c>
      <c r="Q222" s="322">
        <v>6.26909</v>
      </c>
      <c r="R222" s="322">
        <f>Q222*H222</f>
        <v>6.26909</v>
      </c>
      <c r="S222" s="322">
        <v>0</v>
      </c>
      <c r="T222" s="323">
        <f>S222*H222</f>
        <v>0</v>
      </c>
      <c r="AR222" s="213" t="s">
        <v>341</v>
      </c>
      <c r="AT222" s="213" t="s">
        <v>336</v>
      </c>
      <c r="AU222" s="213" t="s">
        <v>298</v>
      </c>
      <c r="AY222" s="213" t="s">
        <v>333</v>
      </c>
      <c r="BE222" s="324">
        <f>IF(N222="základní",J222,0)</f>
        <v>0</v>
      </c>
      <c r="BF222" s="324">
        <f>IF(N222="snížená",J222,0)</f>
        <v>0</v>
      </c>
      <c r="BG222" s="324">
        <f>IF(N222="zákl. přenesená",J222,0)</f>
        <v>0</v>
      </c>
      <c r="BH222" s="324">
        <f>IF(N222="sníž. přenesená",J222,0)</f>
        <v>0</v>
      </c>
      <c r="BI222" s="324">
        <f>IF(N222="nulová",J222,0)</f>
        <v>0</v>
      </c>
      <c r="BJ222" s="213" t="s">
        <v>241</v>
      </c>
      <c r="BK222" s="324">
        <f>ROUND(I222*H222,2)</f>
        <v>0</v>
      </c>
      <c r="BL222" s="213" t="s">
        <v>341</v>
      </c>
      <c r="BM222" s="213" t="s">
        <v>554</v>
      </c>
    </row>
    <row r="223" spans="2:47" s="225" customFormat="1" ht="27">
      <c r="B223" s="226"/>
      <c r="D223" s="329" t="s">
        <v>343</v>
      </c>
      <c r="F223" s="360" t="s">
        <v>553</v>
      </c>
      <c r="L223" s="226"/>
      <c r="M223" s="327"/>
      <c r="N223" s="227"/>
      <c r="O223" s="227"/>
      <c r="P223" s="227"/>
      <c r="Q223" s="227"/>
      <c r="R223" s="227"/>
      <c r="S223" s="227"/>
      <c r="T223" s="328"/>
      <c r="AT223" s="213" t="s">
        <v>343</v>
      </c>
      <c r="AU223" s="213" t="s">
        <v>298</v>
      </c>
    </row>
    <row r="224" spans="2:65" s="225" customFormat="1" ht="20.25" customHeight="1">
      <c r="B224" s="226"/>
      <c r="C224" s="314" t="s">
        <v>555</v>
      </c>
      <c r="D224" s="314" t="s">
        <v>336</v>
      </c>
      <c r="E224" s="315" t="s">
        <v>556</v>
      </c>
      <c r="F224" s="316" t="s">
        <v>557</v>
      </c>
      <c r="G224" s="317" t="s">
        <v>386</v>
      </c>
      <c r="H224" s="318">
        <v>1</v>
      </c>
      <c r="I224" s="76"/>
      <c r="J224" s="319">
        <f>ROUND(I224*H224,2)</f>
        <v>0</v>
      </c>
      <c r="K224" s="316" t="s">
        <v>340</v>
      </c>
      <c r="L224" s="226"/>
      <c r="M224" s="320" t="s">
        <v>222</v>
      </c>
      <c r="N224" s="321" t="s">
        <v>261</v>
      </c>
      <c r="O224" s="227"/>
      <c r="P224" s="322">
        <f>O224*H224</f>
        <v>0</v>
      </c>
      <c r="Q224" s="322">
        <v>0.00702</v>
      </c>
      <c r="R224" s="322">
        <f>Q224*H224</f>
        <v>0.00702</v>
      </c>
      <c r="S224" s="322">
        <v>0</v>
      </c>
      <c r="T224" s="323">
        <f>S224*H224</f>
        <v>0</v>
      </c>
      <c r="AR224" s="213" t="s">
        <v>341</v>
      </c>
      <c r="AT224" s="213" t="s">
        <v>336</v>
      </c>
      <c r="AU224" s="213" t="s">
        <v>298</v>
      </c>
      <c r="AY224" s="213" t="s">
        <v>333</v>
      </c>
      <c r="BE224" s="324">
        <f>IF(N224="základní",J224,0)</f>
        <v>0</v>
      </c>
      <c r="BF224" s="324">
        <f>IF(N224="snížená",J224,0)</f>
        <v>0</v>
      </c>
      <c r="BG224" s="324">
        <f>IF(N224="zákl. přenesená",J224,0)</f>
        <v>0</v>
      </c>
      <c r="BH224" s="324">
        <f>IF(N224="sníž. přenesená",J224,0)</f>
        <v>0</v>
      </c>
      <c r="BI224" s="324">
        <f>IF(N224="nulová",J224,0)</f>
        <v>0</v>
      </c>
      <c r="BJ224" s="213" t="s">
        <v>241</v>
      </c>
      <c r="BK224" s="324">
        <f>ROUND(I224*H224,2)</f>
        <v>0</v>
      </c>
      <c r="BL224" s="213" t="s">
        <v>341</v>
      </c>
      <c r="BM224" s="213" t="s">
        <v>558</v>
      </c>
    </row>
    <row r="225" spans="2:47" s="225" customFormat="1" ht="27">
      <c r="B225" s="226"/>
      <c r="D225" s="325" t="s">
        <v>343</v>
      </c>
      <c r="F225" s="326" t="s">
        <v>559</v>
      </c>
      <c r="L225" s="226"/>
      <c r="M225" s="327"/>
      <c r="N225" s="227"/>
      <c r="O225" s="227"/>
      <c r="P225" s="227"/>
      <c r="Q225" s="227"/>
      <c r="R225" s="227"/>
      <c r="S225" s="227"/>
      <c r="T225" s="328"/>
      <c r="AT225" s="213" t="s">
        <v>343</v>
      </c>
      <c r="AU225" s="213" t="s">
        <v>298</v>
      </c>
    </row>
    <row r="226" spans="2:47" s="225" customFormat="1" ht="40.5">
      <c r="B226" s="226"/>
      <c r="D226" s="329" t="s">
        <v>345</v>
      </c>
      <c r="F226" s="330" t="s">
        <v>560</v>
      </c>
      <c r="L226" s="226"/>
      <c r="M226" s="327"/>
      <c r="N226" s="227"/>
      <c r="O226" s="227"/>
      <c r="P226" s="227"/>
      <c r="Q226" s="227"/>
      <c r="R226" s="227"/>
      <c r="S226" s="227"/>
      <c r="T226" s="328"/>
      <c r="AT226" s="213" t="s">
        <v>345</v>
      </c>
      <c r="AU226" s="213" t="s">
        <v>298</v>
      </c>
    </row>
    <row r="227" spans="2:65" s="225" customFormat="1" ht="20.25" customHeight="1">
      <c r="B227" s="226"/>
      <c r="C227" s="351" t="s">
        <v>561</v>
      </c>
      <c r="D227" s="351" t="s">
        <v>383</v>
      </c>
      <c r="E227" s="352" t="s">
        <v>562</v>
      </c>
      <c r="F227" s="353" t="s">
        <v>563</v>
      </c>
      <c r="G227" s="354" t="s">
        <v>386</v>
      </c>
      <c r="H227" s="355">
        <v>1</v>
      </c>
      <c r="I227" s="77"/>
      <c r="J227" s="356">
        <f>ROUND(I227*H227,2)</f>
        <v>0</v>
      </c>
      <c r="K227" s="353" t="s">
        <v>222</v>
      </c>
      <c r="L227" s="357"/>
      <c r="M227" s="358" t="s">
        <v>222</v>
      </c>
      <c r="N227" s="359" t="s">
        <v>261</v>
      </c>
      <c r="O227" s="227"/>
      <c r="P227" s="322">
        <f>O227*H227</f>
        <v>0</v>
      </c>
      <c r="Q227" s="322">
        <v>0.164</v>
      </c>
      <c r="R227" s="322">
        <f>Q227*H227</f>
        <v>0.164</v>
      </c>
      <c r="S227" s="322">
        <v>0</v>
      </c>
      <c r="T227" s="323">
        <f>S227*H227</f>
        <v>0</v>
      </c>
      <c r="AR227" s="213" t="s">
        <v>387</v>
      </c>
      <c r="AT227" s="213" t="s">
        <v>383</v>
      </c>
      <c r="AU227" s="213" t="s">
        <v>298</v>
      </c>
      <c r="AY227" s="213" t="s">
        <v>333</v>
      </c>
      <c r="BE227" s="324">
        <f>IF(N227="základní",J227,0)</f>
        <v>0</v>
      </c>
      <c r="BF227" s="324">
        <f>IF(N227="snížená",J227,0)</f>
        <v>0</v>
      </c>
      <c r="BG227" s="324">
        <f>IF(N227="zákl. přenesená",J227,0)</f>
        <v>0</v>
      </c>
      <c r="BH227" s="324">
        <f>IF(N227="sníž. přenesená",J227,0)</f>
        <v>0</v>
      </c>
      <c r="BI227" s="324">
        <f>IF(N227="nulová",J227,0)</f>
        <v>0</v>
      </c>
      <c r="BJ227" s="213" t="s">
        <v>241</v>
      </c>
      <c r="BK227" s="324">
        <f>ROUND(I227*H227,2)</f>
        <v>0</v>
      </c>
      <c r="BL227" s="213" t="s">
        <v>341</v>
      </c>
      <c r="BM227" s="213" t="s">
        <v>564</v>
      </c>
    </row>
    <row r="228" spans="2:47" s="225" customFormat="1" ht="13.5">
      <c r="B228" s="226"/>
      <c r="D228" s="325" t="s">
        <v>343</v>
      </c>
      <c r="F228" s="326" t="s">
        <v>565</v>
      </c>
      <c r="L228" s="226"/>
      <c r="M228" s="327"/>
      <c r="N228" s="227"/>
      <c r="O228" s="227"/>
      <c r="P228" s="227"/>
      <c r="Q228" s="227"/>
      <c r="R228" s="227"/>
      <c r="S228" s="227"/>
      <c r="T228" s="328"/>
      <c r="AT228" s="213" t="s">
        <v>343</v>
      </c>
      <c r="AU228" s="213" t="s">
        <v>298</v>
      </c>
    </row>
    <row r="229" spans="2:63" s="301" customFormat="1" ht="29.25" customHeight="1">
      <c r="B229" s="300"/>
      <c r="D229" s="311" t="s">
        <v>289</v>
      </c>
      <c r="E229" s="312" t="s">
        <v>392</v>
      </c>
      <c r="F229" s="312" t="s">
        <v>566</v>
      </c>
      <c r="J229" s="313">
        <f>BK229</f>
        <v>0</v>
      </c>
      <c r="L229" s="300"/>
      <c r="M229" s="305"/>
      <c r="N229" s="306"/>
      <c r="O229" s="306"/>
      <c r="P229" s="307">
        <f>SUM(P230:P241)</f>
        <v>0</v>
      </c>
      <c r="Q229" s="306"/>
      <c r="R229" s="307">
        <f>SUM(R230:R241)</f>
        <v>0</v>
      </c>
      <c r="S229" s="306"/>
      <c r="T229" s="308">
        <f>SUM(T230:T241)</f>
        <v>0</v>
      </c>
      <c r="AR229" s="302" t="s">
        <v>241</v>
      </c>
      <c r="AT229" s="309" t="s">
        <v>289</v>
      </c>
      <c r="AU229" s="309" t="s">
        <v>241</v>
      </c>
      <c r="AY229" s="302" t="s">
        <v>333</v>
      </c>
      <c r="BK229" s="310">
        <f>SUM(BK230:BK241)</f>
        <v>0</v>
      </c>
    </row>
    <row r="230" spans="2:65" s="381" customFormat="1" ht="20.25" customHeight="1">
      <c r="B230" s="369"/>
      <c r="C230" s="370" t="s">
        <v>567</v>
      </c>
      <c r="D230" s="370" t="s">
        <v>336</v>
      </c>
      <c r="E230" s="371" t="s">
        <v>568</v>
      </c>
      <c r="F230" s="372" t="s">
        <v>569</v>
      </c>
      <c r="G230" s="373" t="s">
        <v>386</v>
      </c>
      <c r="H230" s="374"/>
      <c r="I230" s="446"/>
      <c r="J230" s="375">
        <f>ROUND(I230*H230,2)</f>
        <v>0</v>
      </c>
      <c r="K230" s="372" t="s">
        <v>340</v>
      </c>
      <c r="L230" s="369"/>
      <c r="M230" s="376" t="s">
        <v>222</v>
      </c>
      <c r="N230" s="377" t="s">
        <v>261</v>
      </c>
      <c r="O230" s="378"/>
      <c r="P230" s="379">
        <f>O230*H230</f>
        <v>0</v>
      </c>
      <c r="Q230" s="379">
        <v>7.00566</v>
      </c>
      <c r="R230" s="379">
        <f>Q230*H230</f>
        <v>0</v>
      </c>
      <c r="S230" s="379">
        <v>0</v>
      </c>
      <c r="T230" s="380">
        <f>S230*H230</f>
        <v>0</v>
      </c>
      <c r="AR230" s="382" t="s">
        <v>341</v>
      </c>
      <c r="AT230" s="382" t="s">
        <v>336</v>
      </c>
      <c r="AU230" s="382" t="s">
        <v>298</v>
      </c>
      <c r="AY230" s="382" t="s">
        <v>333</v>
      </c>
      <c r="BE230" s="383">
        <f>IF(N230="základní",J230,0)</f>
        <v>0</v>
      </c>
      <c r="BF230" s="383">
        <f>IF(N230="snížená",J230,0)</f>
        <v>0</v>
      </c>
      <c r="BG230" s="383">
        <f>IF(N230="zákl. přenesená",J230,0)</f>
        <v>0</v>
      </c>
      <c r="BH230" s="383">
        <f>IF(N230="sníž. přenesená",J230,0)</f>
        <v>0</v>
      </c>
      <c r="BI230" s="383">
        <f>IF(N230="nulová",J230,0)</f>
        <v>0</v>
      </c>
      <c r="BJ230" s="382" t="s">
        <v>241</v>
      </c>
      <c r="BK230" s="383">
        <f>ROUND(I230*H230,2)</f>
        <v>0</v>
      </c>
      <c r="BL230" s="382" t="s">
        <v>341</v>
      </c>
      <c r="BM230" s="382" t="s">
        <v>570</v>
      </c>
    </row>
    <row r="231" spans="2:47" s="381" customFormat="1" ht="12" customHeight="1">
      <c r="B231" s="369"/>
      <c r="D231" s="385" t="s">
        <v>343</v>
      </c>
      <c r="F231" s="386" t="s">
        <v>571</v>
      </c>
      <c r="L231" s="369"/>
      <c r="M231" s="387"/>
      <c r="N231" s="378"/>
      <c r="O231" s="378"/>
      <c r="P231" s="378"/>
      <c r="Q231" s="378"/>
      <c r="R231" s="378"/>
      <c r="S231" s="378"/>
      <c r="T231" s="388"/>
      <c r="AT231" s="382" t="s">
        <v>343</v>
      </c>
      <c r="AU231" s="382" t="s">
        <v>298</v>
      </c>
    </row>
    <row r="232" spans="2:47" s="381" customFormat="1" ht="7.5" customHeight="1">
      <c r="B232" s="369"/>
      <c r="D232" s="390" t="s">
        <v>345</v>
      </c>
      <c r="F232" s="391"/>
      <c r="L232" s="369"/>
      <c r="M232" s="387"/>
      <c r="N232" s="378"/>
      <c r="O232" s="378"/>
      <c r="P232" s="378"/>
      <c r="Q232" s="378"/>
      <c r="R232" s="378"/>
      <c r="S232" s="378"/>
      <c r="T232" s="388"/>
      <c r="AT232" s="382" t="s">
        <v>345</v>
      </c>
      <c r="AU232" s="382" t="s">
        <v>298</v>
      </c>
    </row>
    <row r="233" spans="2:65" s="381" customFormat="1" ht="20.25" customHeight="1">
      <c r="B233" s="369"/>
      <c r="C233" s="370" t="s">
        <v>572</v>
      </c>
      <c r="D233" s="370" t="s">
        <v>336</v>
      </c>
      <c r="E233" s="371" t="s">
        <v>573</v>
      </c>
      <c r="F233" s="372" t="s">
        <v>574</v>
      </c>
      <c r="G233" s="373" t="s">
        <v>386</v>
      </c>
      <c r="H233" s="374"/>
      <c r="I233" s="446"/>
      <c r="J233" s="375">
        <f>ROUND(I233*H233,2)</f>
        <v>0</v>
      </c>
      <c r="K233" s="372" t="s">
        <v>340</v>
      </c>
      <c r="L233" s="369"/>
      <c r="M233" s="376" t="s">
        <v>222</v>
      </c>
      <c r="N233" s="377" t="s">
        <v>261</v>
      </c>
      <c r="O233" s="378"/>
      <c r="P233" s="379">
        <f>O233*H233</f>
        <v>0</v>
      </c>
      <c r="Q233" s="379">
        <v>0.00015</v>
      </c>
      <c r="R233" s="379">
        <f>Q233*H233</f>
        <v>0</v>
      </c>
      <c r="S233" s="379">
        <v>0</v>
      </c>
      <c r="T233" s="380">
        <f>S233*H233</f>
        <v>0</v>
      </c>
      <c r="AR233" s="382" t="s">
        <v>341</v>
      </c>
      <c r="AT233" s="382" t="s">
        <v>336</v>
      </c>
      <c r="AU233" s="382" t="s">
        <v>298</v>
      </c>
      <c r="AY233" s="382" t="s">
        <v>333</v>
      </c>
      <c r="BE233" s="383">
        <f>IF(N233="základní",J233,0)</f>
        <v>0</v>
      </c>
      <c r="BF233" s="383">
        <f>IF(N233="snížená",J233,0)</f>
        <v>0</v>
      </c>
      <c r="BG233" s="383">
        <f>IF(N233="zákl. přenesená",J233,0)</f>
        <v>0</v>
      </c>
      <c r="BH233" s="383">
        <f>IF(N233="sníž. přenesená",J233,0)</f>
        <v>0</v>
      </c>
      <c r="BI233" s="383">
        <f>IF(N233="nulová",J233,0)</f>
        <v>0</v>
      </c>
      <c r="BJ233" s="382" t="s">
        <v>241</v>
      </c>
      <c r="BK233" s="383">
        <f>ROUND(I233*H233,2)</f>
        <v>0</v>
      </c>
      <c r="BL233" s="382" t="s">
        <v>341</v>
      </c>
      <c r="BM233" s="382" t="s">
        <v>575</v>
      </c>
    </row>
    <row r="234" spans="2:47" s="381" customFormat="1" ht="33" customHeight="1">
      <c r="B234" s="369"/>
      <c r="D234" s="385" t="s">
        <v>343</v>
      </c>
      <c r="F234" s="386" t="s">
        <v>576</v>
      </c>
      <c r="L234" s="369"/>
      <c r="M234" s="387"/>
      <c r="N234" s="378"/>
      <c r="O234" s="378"/>
      <c r="P234" s="378"/>
      <c r="Q234" s="378"/>
      <c r="R234" s="378"/>
      <c r="S234" s="378"/>
      <c r="T234" s="388"/>
      <c r="AT234" s="382" t="s">
        <v>343</v>
      </c>
      <c r="AU234" s="382" t="s">
        <v>298</v>
      </c>
    </row>
    <row r="235" spans="2:47" s="225" customFormat="1" ht="13.5">
      <c r="B235" s="226"/>
      <c r="D235" s="325" t="s">
        <v>345</v>
      </c>
      <c r="F235" s="331"/>
      <c r="L235" s="226"/>
      <c r="M235" s="327"/>
      <c r="N235" s="227"/>
      <c r="O235" s="227"/>
      <c r="P235" s="227"/>
      <c r="Q235" s="227"/>
      <c r="R235" s="227"/>
      <c r="S235" s="227"/>
      <c r="T235" s="328"/>
      <c r="AT235" s="213" t="s">
        <v>345</v>
      </c>
      <c r="AU235" s="213" t="s">
        <v>298</v>
      </c>
    </row>
    <row r="236" spans="2:51" s="362" customFormat="1" ht="13.5">
      <c r="B236" s="361"/>
      <c r="D236" s="325" t="s">
        <v>359</v>
      </c>
      <c r="E236" s="363" t="s">
        <v>222</v>
      </c>
      <c r="F236" s="364" t="s">
        <v>577</v>
      </c>
      <c r="H236" s="365" t="s">
        <v>222</v>
      </c>
      <c r="L236" s="361"/>
      <c r="M236" s="366"/>
      <c r="N236" s="367"/>
      <c r="O236" s="367"/>
      <c r="P236" s="367"/>
      <c r="Q236" s="367"/>
      <c r="R236" s="367"/>
      <c r="S236" s="367"/>
      <c r="T236" s="368"/>
      <c r="AT236" s="365" t="s">
        <v>359</v>
      </c>
      <c r="AU236" s="365" t="s">
        <v>298</v>
      </c>
      <c r="AV236" s="362" t="s">
        <v>241</v>
      </c>
      <c r="AW236" s="362" t="s">
        <v>254</v>
      </c>
      <c r="AX236" s="362" t="s">
        <v>290</v>
      </c>
      <c r="AY236" s="365" t="s">
        <v>333</v>
      </c>
    </row>
    <row r="237" spans="2:51" s="393" customFormat="1" ht="13.5">
      <c r="B237" s="392"/>
      <c r="D237" s="394" t="s">
        <v>359</v>
      </c>
      <c r="E237" s="395" t="s">
        <v>222</v>
      </c>
      <c r="F237" s="396"/>
      <c r="H237" s="397"/>
      <c r="L237" s="392"/>
      <c r="M237" s="398"/>
      <c r="N237" s="399"/>
      <c r="O237" s="399"/>
      <c r="P237" s="399"/>
      <c r="Q237" s="399"/>
      <c r="R237" s="399"/>
      <c r="S237" s="399"/>
      <c r="T237" s="400"/>
      <c r="AT237" s="395" t="s">
        <v>359</v>
      </c>
      <c r="AU237" s="395" t="s">
        <v>298</v>
      </c>
      <c r="AV237" s="393" t="s">
        <v>298</v>
      </c>
      <c r="AW237" s="393" t="s">
        <v>254</v>
      </c>
      <c r="AX237" s="393" t="s">
        <v>290</v>
      </c>
      <c r="AY237" s="395" t="s">
        <v>333</v>
      </c>
    </row>
    <row r="238" spans="2:51" s="402" customFormat="1" ht="13.5">
      <c r="B238" s="401"/>
      <c r="D238" s="403" t="s">
        <v>359</v>
      </c>
      <c r="E238" s="404" t="s">
        <v>222</v>
      </c>
      <c r="F238" s="405" t="s">
        <v>361</v>
      </c>
      <c r="H238" s="406"/>
      <c r="L238" s="401"/>
      <c r="M238" s="407"/>
      <c r="N238" s="408"/>
      <c r="O238" s="408"/>
      <c r="P238" s="408"/>
      <c r="Q238" s="408"/>
      <c r="R238" s="408"/>
      <c r="S238" s="408"/>
      <c r="T238" s="409"/>
      <c r="AT238" s="410" t="s">
        <v>359</v>
      </c>
      <c r="AU238" s="410" t="s">
        <v>298</v>
      </c>
      <c r="AV238" s="402" t="s">
        <v>341</v>
      </c>
      <c r="AW238" s="402" t="s">
        <v>254</v>
      </c>
      <c r="AX238" s="402" t="s">
        <v>241</v>
      </c>
      <c r="AY238" s="410" t="s">
        <v>333</v>
      </c>
    </row>
    <row r="239" spans="2:65" s="424" customFormat="1" ht="20.25" customHeight="1">
      <c r="B239" s="411"/>
      <c r="C239" s="412" t="s">
        <v>578</v>
      </c>
      <c r="D239" s="412" t="s">
        <v>383</v>
      </c>
      <c r="E239" s="413" t="s">
        <v>579</v>
      </c>
      <c r="F239" s="414" t="s">
        <v>580</v>
      </c>
      <c r="G239" s="415" t="s">
        <v>480</v>
      </c>
      <c r="H239" s="416"/>
      <c r="I239" s="446"/>
      <c r="J239" s="417">
        <f>ROUND(I239*H239,2)</f>
        <v>0</v>
      </c>
      <c r="K239" s="414" t="s">
        <v>340</v>
      </c>
      <c r="L239" s="418"/>
      <c r="M239" s="419" t="s">
        <v>222</v>
      </c>
      <c r="N239" s="420" t="s">
        <v>261</v>
      </c>
      <c r="O239" s="421"/>
      <c r="P239" s="422">
        <f>O239*H239</f>
        <v>0</v>
      </c>
      <c r="Q239" s="422">
        <v>1</v>
      </c>
      <c r="R239" s="422">
        <f>Q239*H239</f>
        <v>0</v>
      </c>
      <c r="S239" s="422">
        <v>0</v>
      </c>
      <c r="T239" s="423">
        <f>S239*H239</f>
        <v>0</v>
      </c>
      <c r="AR239" s="425" t="s">
        <v>387</v>
      </c>
      <c r="AT239" s="425" t="s">
        <v>383</v>
      </c>
      <c r="AU239" s="425" t="s">
        <v>298</v>
      </c>
      <c r="AY239" s="425" t="s">
        <v>333</v>
      </c>
      <c r="BE239" s="426">
        <f>IF(N239="základní",J239,0)</f>
        <v>0</v>
      </c>
      <c r="BF239" s="426">
        <f>IF(N239="snížená",J239,0)</f>
        <v>0</v>
      </c>
      <c r="BG239" s="426">
        <f>IF(N239="zákl. přenesená",J239,0)</f>
        <v>0</v>
      </c>
      <c r="BH239" s="426">
        <f>IF(N239="sníž. přenesená",J239,0)</f>
        <v>0</v>
      </c>
      <c r="BI239" s="426">
        <f>IF(N239="nulová",J239,0)</f>
        <v>0</v>
      </c>
      <c r="BJ239" s="425" t="s">
        <v>241</v>
      </c>
      <c r="BK239" s="426">
        <f>ROUND(I239*H239,2)</f>
        <v>0</v>
      </c>
      <c r="BL239" s="425" t="s">
        <v>341</v>
      </c>
      <c r="BM239" s="425" t="s">
        <v>581</v>
      </c>
    </row>
    <row r="240" spans="2:47" s="424" customFormat="1" ht="18" customHeight="1">
      <c r="B240" s="411"/>
      <c r="D240" s="394" t="s">
        <v>343</v>
      </c>
      <c r="F240" s="384" t="s">
        <v>582</v>
      </c>
      <c r="L240" s="411"/>
      <c r="M240" s="427"/>
      <c r="N240" s="421"/>
      <c r="O240" s="421"/>
      <c r="P240" s="421"/>
      <c r="Q240" s="421"/>
      <c r="R240" s="421"/>
      <c r="S240" s="421"/>
      <c r="T240" s="428"/>
      <c r="AT240" s="425" t="s">
        <v>343</v>
      </c>
      <c r="AU240" s="425" t="s">
        <v>298</v>
      </c>
    </row>
    <row r="241" spans="2:47" s="225" customFormat="1" ht="6.75" customHeight="1">
      <c r="B241" s="226"/>
      <c r="D241" s="325" t="s">
        <v>381</v>
      </c>
      <c r="F241" s="331"/>
      <c r="L241" s="226"/>
      <c r="M241" s="327"/>
      <c r="N241" s="227"/>
      <c r="O241" s="227"/>
      <c r="P241" s="227"/>
      <c r="Q241" s="227"/>
      <c r="R241" s="227"/>
      <c r="S241" s="227"/>
      <c r="T241" s="328"/>
      <c r="AT241" s="213" t="s">
        <v>381</v>
      </c>
      <c r="AU241" s="213" t="s">
        <v>298</v>
      </c>
    </row>
    <row r="242" spans="2:63" s="301" customFormat="1" ht="12" customHeight="1">
      <c r="B242" s="300"/>
      <c r="D242" s="311" t="s">
        <v>289</v>
      </c>
      <c r="E242" s="312" t="s">
        <v>583</v>
      </c>
      <c r="F242" s="312" t="s">
        <v>584</v>
      </c>
      <c r="J242" s="313">
        <f>BK242</f>
        <v>0</v>
      </c>
      <c r="L242" s="300"/>
      <c r="M242" s="305"/>
      <c r="N242" s="306"/>
      <c r="O242" s="306"/>
      <c r="P242" s="307">
        <f>SUM(P243:P245)</f>
        <v>0</v>
      </c>
      <c r="Q242" s="306"/>
      <c r="R242" s="307">
        <f>SUM(R243:R245)</f>
        <v>0</v>
      </c>
      <c r="S242" s="306"/>
      <c r="T242" s="308">
        <f>SUM(T243:T245)</f>
        <v>0</v>
      </c>
      <c r="AR242" s="302" t="s">
        <v>241</v>
      </c>
      <c r="AT242" s="309" t="s">
        <v>289</v>
      </c>
      <c r="AU242" s="309" t="s">
        <v>241</v>
      </c>
      <c r="AY242" s="302" t="s">
        <v>333</v>
      </c>
      <c r="BK242" s="310">
        <f>SUM(BK243:BK245)</f>
        <v>0</v>
      </c>
    </row>
    <row r="243" spans="2:65" s="225" customFormat="1" ht="20.25" customHeight="1">
      <c r="B243" s="226"/>
      <c r="C243" s="314" t="s">
        <v>585</v>
      </c>
      <c r="D243" s="314" t="s">
        <v>336</v>
      </c>
      <c r="E243" s="315" t="s">
        <v>586</v>
      </c>
      <c r="F243" s="316" t="s">
        <v>0</v>
      </c>
      <c r="G243" s="317" t="s">
        <v>480</v>
      </c>
      <c r="H243" s="318">
        <v>89.594</v>
      </c>
      <c r="I243" s="76"/>
      <c r="J243" s="319">
        <f>ROUND(I243*H243,2)</f>
        <v>0</v>
      </c>
      <c r="K243" s="316" t="s">
        <v>340</v>
      </c>
      <c r="L243" s="226"/>
      <c r="M243" s="320" t="s">
        <v>222</v>
      </c>
      <c r="N243" s="321" t="s">
        <v>261</v>
      </c>
      <c r="O243" s="227"/>
      <c r="P243" s="322">
        <f>O243*H243</f>
        <v>0</v>
      </c>
      <c r="Q243" s="322">
        <v>0</v>
      </c>
      <c r="R243" s="322">
        <f>Q243*H243</f>
        <v>0</v>
      </c>
      <c r="S243" s="322">
        <v>0</v>
      </c>
      <c r="T243" s="323">
        <f>S243*H243</f>
        <v>0</v>
      </c>
      <c r="AR243" s="213" t="s">
        <v>341</v>
      </c>
      <c r="AT243" s="213" t="s">
        <v>336</v>
      </c>
      <c r="AU243" s="213" t="s">
        <v>298</v>
      </c>
      <c r="AY243" s="213" t="s">
        <v>333</v>
      </c>
      <c r="BE243" s="324">
        <f>IF(N243="základní",J243,0)</f>
        <v>0</v>
      </c>
      <c r="BF243" s="324">
        <f>IF(N243="snížená",J243,0)</f>
        <v>0</v>
      </c>
      <c r="BG243" s="324">
        <f>IF(N243="zákl. přenesená",J243,0)</f>
        <v>0</v>
      </c>
      <c r="BH243" s="324">
        <f>IF(N243="sníž. přenesená",J243,0)</f>
        <v>0</v>
      </c>
      <c r="BI243" s="324">
        <f>IF(N243="nulová",J243,0)</f>
        <v>0</v>
      </c>
      <c r="BJ243" s="213" t="s">
        <v>241</v>
      </c>
      <c r="BK243" s="324">
        <f>ROUND(I243*H243,2)</f>
        <v>0</v>
      </c>
      <c r="BL243" s="213" t="s">
        <v>341</v>
      </c>
      <c r="BM243" s="213" t="s">
        <v>1</v>
      </c>
    </row>
    <row r="244" spans="2:47" s="225" customFormat="1" ht="19.5" customHeight="1">
      <c r="B244" s="226"/>
      <c r="D244" s="325" t="s">
        <v>343</v>
      </c>
      <c r="F244" s="326" t="s">
        <v>2</v>
      </c>
      <c r="L244" s="226"/>
      <c r="M244" s="327"/>
      <c r="N244" s="227"/>
      <c r="O244" s="227"/>
      <c r="P244" s="227"/>
      <c r="Q244" s="227"/>
      <c r="R244" s="227"/>
      <c r="S244" s="227"/>
      <c r="T244" s="328"/>
      <c r="AT244" s="213" t="s">
        <v>343</v>
      </c>
      <c r="AU244" s="213" t="s">
        <v>298</v>
      </c>
    </row>
    <row r="245" spans="2:47" s="225" customFormat="1" ht="13.5">
      <c r="B245" s="226"/>
      <c r="D245" s="325" t="s">
        <v>345</v>
      </c>
      <c r="F245" s="331"/>
      <c r="L245" s="226"/>
      <c r="M245" s="327"/>
      <c r="N245" s="227"/>
      <c r="O245" s="227"/>
      <c r="P245" s="227"/>
      <c r="Q245" s="227"/>
      <c r="R245" s="227"/>
      <c r="S245" s="227"/>
      <c r="T245" s="328"/>
      <c r="AT245" s="213" t="s">
        <v>345</v>
      </c>
      <c r="AU245" s="213" t="s">
        <v>298</v>
      </c>
    </row>
    <row r="246" spans="2:63" s="301" customFormat="1" ht="17.25" customHeight="1">
      <c r="B246" s="300"/>
      <c r="D246" s="302" t="s">
        <v>289</v>
      </c>
      <c r="E246" s="303" t="s">
        <v>3</v>
      </c>
      <c r="F246" s="303" t="s">
        <v>4</v>
      </c>
      <c r="J246" s="304">
        <f>BK246</f>
        <v>0</v>
      </c>
      <c r="L246" s="300"/>
      <c r="M246" s="305"/>
      <c r="N246" s="306"/>
      <c r="O246" s="306"/>
      <c r="P246" s="307">
        <f>P247</f>
        <v>0</v>
      </c>
      <c r="Q246" s="306"/>
      <c r="R246" s="307">
        <f>R247</f>
        <v>0</v>
      </c>
      <c r="S246" s="306"/>
      <c r="T246" s="308">
        <f>T247</f>
        <v>0</v>
      </c>
      <c r="AR246" s="302" t="s">
        <v>298</v>
      </c>
      <c r="AT246" s="309" t="s">
        <v>289</v>
      </c>
      <c r="AU246" s="309" t="s">
        <v>290</v>
      </c>
      <c r="AY246" s="302" t="s">
        <v>333</v>
      </c>
      <c r="BK246" s="310">
        <f>BK247</f>
        <v>0</v>
      </c>
    </row>
    <row r="247" spans="1:63" s="301" customFormat="1" ht="19.5" customHeight="1">
      <c r="A247" s="429"/>
      <c r="B247" s="430"/>
      <c r="C247" s="429"/>
      <c r="D247" s="431" t="s">
        <v>289</v>
      </c>
      <c r="E247" s="432" t="s">
        <v>5</v>
      </c>
      <c r="F247" s="432" t="s">
        <v>6</v>
      </c>
      <c r="G247" s="429"/>
      <c r="H247" s="429"/>
      <c r="I247" s="429"/>
      <c r="J247" s="433">
        <f>BK247</f>
        <v>0</v>
      </c>
      <c r="K247" s="429"/>
      <c r="L247" s="300"/>
      <c r="M247" s="305"/>
      <c r="N247" s="306"/>
      <c r="O247" s="306"/>
      <c r="P247" s="307">
        <f>SUM(P248:P260)</f>
        <v>0</v>
      </c>
      <c r="Q247" s="306"/>
      <c r="R247" s="307">
        <f>SUM(R248:R260)</f>
        <v>0</v>
      </c>
      <c r="S247" s="306"/>
      <c r="T247" s="308">
        <f>SUM(T248:T260)</f>
        <v>0</v>
      </c>
      <c r="AR247" s="302" t="s">
        <v>298</v>
      </c>
      <c r="AT247" s="309" t="s">
        <v>289</v>
      </c>
      <c r="AU247" s="309" t="s">
        <v>241</v>
      </c>
      <c r="AY247" s="302" t="s">
        <v>333</v>
      </c>
      <c r="BK247" s="310">
        <f>SUM(BK248:BK260)</f>
        <v>0</v>
      </c>
    </row>
    <row r="248" spans="1:65" s="225" customFormat="1" ht="20.25" customHeight="1">
      <c r="A248" s="424"/>
      <c r="B248" s="411"/>
      <c r="C248" s="434" t="s">
        <v>7</v>
      </c>
      <c r="D248" s="434" t="s">
        <v>336</v>
      </c>
      <c r="E248" s="435" t="s">
        <v>8</v>
      </c>
      <c r="F248" s="436" t="s">
        <v>9</v>
      </c>
      <c r="G248" s="437" t="s">
        <v>339</v>
      </c>
      <c r="H248" s="438"/>
      <c r="I248" s="446"/>
      <c r="J248" s="439">
        <f>ROUND(I248*H248,2)</f>
        <v>0</v>
      </c>
      <c r="K248" s="436" t="s">
        <v>340</v>
      </c>
      <c r="L248" s="226"/>
      <c r="M248" s="320" t="s">
        <v>222</v>
      </c>
      <c r="N248" s="321" t="s">
        <v>261</v>
      </c>
      <c r="O248" s="227"/>
      <c r="P248" s="322">
        <f>O248*H248</f>
        <v>0</v>
      </c>
      <c r="Q248" s="322">
        <v>6E-05</v>
      </c>
      <c r="R248" s="322">
        <f>Q248*H248</f>
        <v>0</v>
      </c>
      <c r="S248" s="322">
        <v>0</v>
      </c>
      <c r="T248" s="323">
        <f>S248*H248</f>
        <v>0</v>
      </c>
      <c r="AR248" s="213" t="s">
        <v>472</v>
      </c>
      <c r="AT248" s="213" t="s">
        <v>336</v>
      </c>
      <c r="AU248" s="213" t="s">
        <v>298</v>
      </c>
      <c r="AY248" s="213" t="s">
        <v>333</v>
      </c>
      <c r="BE248" s="324">
        <f>IF(N248="základní",J248,0)</f>
        <v>0</v>
      </c>
      <c r="BF248" s="324">
        <f>IF(N248="snížená",J248,0)</f>
        <v>0</v>
      </c>
      <c r="BG248" s="324">
        <f>IF(N248="zákl. přenesená",J248,0)</f>
        <v>0</v>
      </c>
      <c r="BH248" s="324">
        <f>IF(N248="sníž. přenesená",J248,0)</f>
        <v>0</v>
      </c>
      <c r="BI248" s="324">
        <f>IF(N248="nulová",J248,0)</f>
        <v>0</v>
      </c>
      <c r="BJ248" s="213" t="s">
        <v>241</v>
      </c>
      <c r="BK248" s="324">
        <f>ROUND(I248*H248,2)</f>
        <v>0</v>
      </c>
      <c r="BL248" s="213" t="s">
        <v>472</v>
      </c>
      <c r="BM248" s="213" t="s">
        <v>10</v>
      </c>
    </row>
    <row r="249" spans="1:47" s="225" customFormat="1" ht="21" customHeight="1">
      <c r="A249" s="424"/>
      <c r="B249" s="411"/>
      <c r="C249" s="424"/>
      <c r="D249" s="394" t="s">
        <v>343</v>
      </c>
      <c r="E249" s="424"/>
      <c r="F249" s="384" t="s">
        <v>11</v>
      </c>
      <c r="G249" s="424"/>
      <c r="H249" s="424"/>
      <c r="I249" s="424"/>
      <c r="J249" s="424"/>
      <c r="K249" s="424"/>
      <c r="L249" s="226"/>
      <c r="M249" s="327"/>
      <c r="N249" s="227"/>
      <c r="O249" s="227"/>
      <c r="P249" s="227"/>
      <c r="Q249" s="227"/>
      <c r="R249" s="227"/>
      <c r="S249" s="227"/>
      <c r="T249" s="328"/>
      <c r="AT249" s="213" t="s">
        <v>343</v>
      </c>
      <c r="AU249" s="213" t="s">
        <v>298</v>
      </c>
    </row>
    <row r="250" spans="1:47" s="225" customFormat="1" ht="5.25" customHeight="1">
      <c r="A250" s="424"/>
      <c r="B250" s="411"/>
      <c r="C250" s="424"/>
      <c r="D250" s="403" t="s">
        <v>345</v>
      </c>
      <c r="E250" s="424"/>
      <c r="F250" s="440"/>
      <c r="G250" s="424"/>
      <c r="H250" s="424"/>
      <c r="I250" s="424"/>
      <c r="J250" s="424"/>
      <c r="K250" s="424"/>
      <c r="L250" s="226"/>
      <c r="M250" s="327"/>
      <c r="N250" s="227"/>
      <c r="O250" s="227"/>
      <c r="P250" s="227"/>
      <c r="Q250" s="227"/>
      <c r="R250" s="227"/>
      <c r="S250" s="227"/>
      <c r="T250" s="328"/>
      <c r="AT250" s="213" t="s">
        <v>345</v>
      </c>
      <c r="AU250" s="213" t="s">
        <v>298</v>
      </c>
    </row>
    <row r="251" spans="1:65" s="225" customFormat="1" ht="20.25" customHeight="1">
      <c r="A251" s="424"/>
      <c r="B251" s="411"/>
      <c r="C251" s="412" t="s">
        <v>12</v>
      </c>
      <c r="D251" s="412" t="s">
        <v>383</v>
      </c>
      <c r="E251" s="413" t="s">
        <v>13</v>
      </c>
      <c r="F251" s="414" t="s">
        <v>14</v>
      </c>
      <c r="G251" s="415" t="s">
        <v>339</v>
      </c>
      <c r="H251" s="416"/>
      <c r="I251" s="446"/>
      <c r="J251" s="417">
        <f>ROUND(I251*H251,2)</f>
        <v>0</v>
      </c>
      <c r="K251" s="414" t="s">
        <v>222</v>
      </c>
      <c r="L251" s="357"/>
      <c r="M251" s="358" t="s">
        <v>222</v>
      </c>
      <c r="N251" s="359" t="s">
        <v>261</v>
      </c>
      <c r="O251" s="227"/>
      <c r="P251" s="322">
        <f>O251*H251</f>
        <v>0</v>
      </c>
      <c r="Q251" s="322">
        <v>0</v>
      </c>
      <c r="R251" s="322">
        <f>Q251*H251</f>
        <v>0</v>
      </c>
      <c r="S251" s="322">
        <v>0</v>
      </c>
      <c r="T251" s="323">
        <f>S251*H251</f>
        <v>0</v>
      </c>
      <c r="AR251" s="213" t="s">
        <v>15</v>
      </c>
      <c r="AT251" s="213" t="s">
        <v>383</v>
      </c>
      <c r="AU251" s="213" t="s">
        <v>298</v>
      </c>
      <c r="AY251" s="213" t="s">
        <v>333</v>
      </c>
      <c r="BE251" s="324">
        <f>IF(N251="základní",J251,0)</f>
        <v>0</v>
      </c>
      <c r="BF251" s="324">
        <f>IF(N251="snížená",J251,0)</f>
        <v>0</v>
      </c>
      <c r="BG251" s="324">
        <f>IF(N251="zákl. přenesená",J251,0)</f>
        <v>0</v>
      </c>
      <c r="BH251" s="324">
        <f>IF(N251="sníž. přenesená",J251,0)</f>
        <v>0</v>
      </c>
      <c r="BI251" s="324">
        <f>IF(N251="nulová",J251,0)</f>
        <v>0</v>
      </c>
      <c r="BJ251" s="213" t="s">
        <v>241</v>
      </c>
      <c r="BK251" s="324">
        <f>ROUND(I251*H251,2)</f>
        <v>0</v>
      </c>
      <c r="BL251" s="213" t="s">
        <v>472</v>
      </c>
      <c r="BM251" s="213" t="s">
        <v>16</v>
      </c>
    </row>
    <row r="252" spans="1:47" s="225" customFormat="1" ht="13.5">
      <c r="A252" s="424"/>
      <c r="B252" s="411"/>
      <c r="C252" s="424"/>
      <c r="D252" s="403" t="s">
        <v>343</v>
      </c>
      <c r="E252" s="424"/>
      <c r="F252" s="441" t="s">
        <v>14</v>
      </c>
      <c r="G252" s="424"/>
      <c r="H252" s="424"/>
      <c r="I252" s="424"/>
      <c r="J252" s="424"/>
      <c r="K252" s="424"/>
      <c r="L252" s="226"/>
      <c r="M252" s="327"/>
      <c r="N252" s="227"/>
      <c r="O252" s="227"/>
      <c r="P252" s="227"/>
      <c r="Q252" s="227"/>
      <c r="R252" s="227"/>
      <c r="S252" s="227"/>
      <c r="T252" s="328"/>
      <c r="AT252" s="213" t="s">
        <v>343</v>
      </c>
      <c r="AU252" s="213" t="s">
        <v>298</v>
      </c>
    </row>
    <row r="253" spans="1:65" s="225" customFormat="1" ht="20.25" customHeight="1">
      <c r="A253" s="424"/>
      <c r="B253" s="411"/>
      <c r="C253" s="434" t="s">
        <v>17</v>
      </c>
      <c r="D253" s="434" t="s">
        <v>336</v>
      </c>
      <c r="E253" s="435" t="s">
        <v>18</v>
      </c>
      <c r="F253" s="436" t="s">
        <v>19</v>
      </c>
      <c r="G253" s="437" t="s">
        <v>395</v>
      </c>
      <c r="H253" s="438"/>
      <c r="I253" s="446"/>
      <c r="J253" s="439">
        <f>ROUND(I253*H253,2)</f>
        <v>0</v>
      </c>
      <c r="K253" s="436" t="s">
        <v>340</v>
      </c>
      <c r="L253" s="226"/>
      <c r="M253" s="320" t="s">
        <v>222</v>
      </c>
      <c r="N253" s="321" t="s">
        <v>261</v>
      </c>
      <c r="O253" s="227"/>
      <c r="P253" s="322">
        <f>O253*H253</f>
        <v>0</v>
      </c>
      <c r="Q253" s="322">
        <v>9E-05</v>
      </c>
      <c r="R253" s="322">
        <f>Q253*H253</f>
        <v>0</v>
      </c>
      <c r="S253" s="322">
        <v>0</v>
      </c>
      <c r="T253" s="323">
        <f>S253*H253</f>
        <v>0</v>
      </c>
      <c r="AR253" s="213" t="s">
        <v>472</v>
      </c>
      <c r="AT253" s="213" t="s">
        <v>336</v>
      </c>
      <c r="AU253" s="213" t="s">
        <v>298</v>
      </c>
      <c r="AY253" s="213" t="s">
        <v>333</v>
      </c>
      <c r="BE253" s="324">
        <f>IF(N253="základní",J253,0)</f>
        <v>0</v>
      </c>
      <c r="BF253" s="324">
        <f>IF(N253="snížená",J253,0)</f>
        <v>0</v>
      </c>
      <c r="BG253" s="324">
        <f>IF(N253="zákl. přenesená",J253,0)</f>
        <v>0</v>
      </c>
      <c r="BH253" s="324">
        <f>IF(N253="sníž. přenesená",J253,0)</f>
        <v>0</v>
      </c>
      <c r="BI253" s="324">
        <f>IF(N253="nulová",J253,0)</f>
        <v>0</v>
      </c>
      <c r="BJ253" s="213" t="s">
        <v>241</v>
      </c>
      <c r="BK253" s="324">
        <f>ROUND(I253*H253,2)</f>
        <v>0</v>
      </c>
      <c r="BL253" s="213" t="s">
        <v>472</v>
      </c>
      <c r="BM253" s="213" t="s">
        <v>20</v>
      </c>
    </row>
    <row r="254" spans="1:47" s="225" customFormat="1" ht="13.5">
      <c r="A254" s="424"/>
      <c r="B254" s="411"/>
      <c r="C254" s="424"/>
      <c r="D254" s="394" t="s">
        <v>343</v>
      </c>
      <c r="E254" s="424"/>
      <c r="F254" s="384" t="s">
        <v>19</v>
      </c>
      <c r="G254" s="424"/>
      <c r="H254" s="424"/>
      <c r="I254" s="424"/>
      <c r="J254" s="424"/>
      <c r="K254" s="424"/>
      <c r="L254" s="226"/>
      <c r="M254" s="327"/>
      <c r="N254" s="227"/>
      <c r="O254" s="227"/>
      <c r="P254" s="227"/>
      <c r="Q254" s="227"/>
      <c r="R254" s="227"/>
      <c r="S254" s="227"/>
      <c r="T254" s="328"/>
      <c r="AT254" s="213" t="s">
        <v>343</v>
      </c>
      <c r="AU254" s="213" t="s">
        <v>298</v>
      </c>
    </row>
    <row r="255" spans="1:47" s="225" customFormat="1" ht="13.5">
      <c r="A255" s="424"/>
      <c r="B255" s="411"/>
      <c r="C255" s="424"/>
      <c r="D255" s="403" t="s">
        <v>345</v>
      </c>
      <c r="E255" s="424"/>
      <c r="F255" s="440"/>
      <c r="G255" s="424"/>
      <c r="H255" s="424"/>
      <c r="I255" s="424"/>
      <c r="J255" s="424"/>
      <c r="K255" s="424"/>
      <c r="L255" s="226"/>
      <c r="M255" s="327"/>
      <c r="N255" s="227"/>
      <c r="O255" s="227"/>
      <c r="P255" s="227"/>
      <c r="Q255" s="227"/>
      <c r="R255" s="227"/>
      <c r="S255" s="227"/>
      <c r="T255" s="328"/>
      <c r="AT255" s="213" t="s">
        <v>345</v>
      </c>
      <c r="AU255" s="213" t="s">
        <v>298</v>
      </c>
    </row>
    <row r="256" spans="1:65" s="225" customFormat="1" ht="20.25" customHeight="1">
      <c r="A256" s="424"/>
      <c r="B256" s="411"/>
      <c r="C256" s="412" t="s">
        <v>21</v>
      </c>
      <c r="D256" s="412" t="s">
        <v>383</v>
      </c>
      <c r="E256" s="413" t="s">
        <v>22</v>
      </c>
      <c r="F256" s="414" t="s">
        <v>23</v>
      </c>
      <c r="G256" s="415" t="s">
        <v>386</v>
      </c>
      <c r="H256" s="416"/>
      <c r="I256" s="446"/>
      <c r="J256" s="417">
        <f>ROUND(I256*H256,2)</f>
        <v>0</v>
      </c>
      <c r="K256" s="414" t="s">
        <v>222</v>
      </c>
      <c r="L256" s="357"/>
      <c r="M256" s="358" t="s">
        <v>222</v>
      </c>
      <c r="N256" s="359" t="s">
        <v>261</v>
      </c>
      <c r="O256" s="227"/>
      <c r="P256" s="322">
        <f>O256*H256</f>
        <v>0</v>
      </c>
      <c r="Q256" s="322">
        <v>0</v>
      </c>
      <c r="R256" s="322">
        <f>Q256*H256</f>
        <v>0</v>
      </c>
      <c r="S256" s="322">
        <v>0</v>
      </c>
      <c r="T256" s="323">
        <f>S256*H256</f>
        <v>0</v>
      </c>
      <c r="AR256" s="213" t="s">
        <v>15</v>
      </c>
      <c r="AT256" s="213" t="s">
        <v>383</v>
      </c>
      <c r="AU256" s="213" t="s">
        <v>298</v>
      </c>
      <c r="AY256" s="213" t="s">
        <v>333</v>
      </c>
      <c r="BE256" s="324">
        <f>IF(N256="základní",J256,0)</f>
        <v>0</v>
      </c>
      <c r="BF256" s="324">
        <f>IF(N256="snížená",J256,0)</f>
        <v>0</v>
      </c>
      <c r="BG256" s="324">
        <f>IF(N256="zákl. přenesená",J256,0)</f>
        <v>0</v>
      </c>
      <c r="BH256" s="324">
        <f>IF(N256="sníž. přenesená",J256,0)</f>
        <v>0</v>
      </c>
      <c r="BI256" s="324">
        <f>IF(N256="nulová",J256,0)</f>
        <v>0</v>
      </c>
      <c r="BJ256" s="213" t="s">
        <v>241</v>
      </c>
      <c r="BK256" s="324">
        <f>ROUND(I256*H256,2)</f>
        <v>0</v>
      </c>
      <c r="BL256" s="213" t="s">
        <v>472</v>
      </c>
      <c r="BM256" s="213" t="s">
        <v>24</v>
      </c>
    </row>
    <row r="257" spans="1:47" s="225" customFormat="1" ht="13.5">
      <c r="A257" s="424"/>
      <c r="B257" s="411"/>
      <c r="C257" s="424"/>
      <c r="D257" s="403" t="s">
        <v>343</v>
      </c>
      <c r="E257" s="424"/>
      <c r="F257" s="441" t="s">
        <v>23</v>
      </c>
      <c r="G257" s="424"/>
      <c r="H257" s="424"/>
      <c r="I257" s="424"/>
      <c r="J257" s="424"/>
      <c r="K257" s="424"/>
      <c r="L257" s="226"/>
      <c r="M257" s="327"/>
      <c r="N257" s="227"/>
      <c r="O257" s="227"/>
      <c r="P257" s="227"/>
      <c r="Q257" s="227"/>
      <c r="R257" s="227"/>
      <c r="S257" s="227"/>
      <c r="T257" s="328"/>
      <c r="AT257" s="213" t="s">
        <v>343</v>
      </c>
      <c r="AU257" s="213" t="s">
        <v>298</v>
      </c>
    </row>
    <row r="258" spans="1:65" s="225" customFormat="1" ht="20.25" customHeight="1">
      <c r="A258" s="424"/>
      <c r="B258" s="411"/>
      <c r="C258" s="434" t="s">
        <v>25</v>
      </c>
      <c r="D258" s="434" t="s">
        <v>336</v>
      </c>
      <c r="E258" s="435" t="s">
        <v>26</v>
      </c>
      <c r="F258" s="436" t="s">
        <v>27</v>
      </c>
      <c r="G258" s="437" t="s">
        <v>28</v>
      </c>
      <c r="H258" s="445"/>
      <c r="I258" s="446"/>
      <c r="J258" s="439">
        <f>ROUND(I258*H258,2)</f>
        <v>0</v>
      </c>
      <c r="K258" s="436" t="s">
        <v>340</v>
      </c>
      <c r="L258" s="226"/>
      <c r="M258" s="320" t="s">
        <v>222</v>
      </c>
      <c r="N258" s="321" t="s">
        <v>261</v>
      </c>
      <c r="O258" s="227"/>
      <c r="P258" s="322">
        <f>O258*H258</f>
        <v>0</v>
      </c>
      <c r="Q258" s="322">
        <v>0</v>
      </c>
      <c r="R258" s="322">
        <f>Q258*H258</f>
        <v>0</v>
      </c>
      <c r="S258" s="322">
        <v>0</v>
      </c>
      <c r="T258" s="323">
        <f>S258*H258</f>
        <v>0</v>
      </c>
      <c r="AR258" s="213" t="s">
        <v>472</v>
      </c>
      <c r="AT258" s="213" t="s">
        <v>336</v>
      </c>
      <c r="AU258" s="213" t="s">
        <v>298</v>
      </c>
      <c r="AY258" s="213" t="s">
        <v>333</v>
      </c>
      <c r="BE258" s="324">
        <f>IF(N258="základní",J258,0)</f>
        <v>0</v>
      </c>
      <c r="BF258" s="324">
        <f>IF(N258="snížená",J258,0)</f>
        <v>0</v>
      </c>
      <c r="BG258" s="324">
        <f>IF(N258="zákl. přenesená",J258,0)</f>
        <v>0</v>
      </c>
      <c r="BH258" s="324">
        <f>IF(N258="sníž. přenesená",J258,0)</f>
        <v>0</v>
      </c>
      <c r="BI258" s="324">
        <f>IF(N258="nulová",J258,0)</f>
        <v>0</v>
      </c>
      <c r="BJ258" s="213" t="s">
        <v>241</v>
      </c>
      <c r="BK258" s="324">
        <f>ROUND(I258*H258,2)</f>
        <v>0</v>
      </c>
      <c r="BL258" s="213" t="s">
        <v>472</v>
      </c>
      <c r="BM258" s="213" t="s">
        <v>29</v>
      </c>
    </row>
    <row r="259" spans="1:47" s="225" customFormat="1" ht="27">
      <c r="A259" s="424"/>
      <c r="B259" s="411"/>
      <c r="C259" s="424"/>
      <c r="D259" s="394" t="s">
        <v>343</v>
      </c>
      <c r="E259" s="424"/>
      <c r="F259" s="384" t="s">
        <v>30</v>
      </c>
      <c r="G259" s="424"/>
      <c r="H259" s="424"/>
      <c r="I259" s="424"/>
      <c r="J259" s="424"/>
      <c r="K259" s="424"/>
      <c r="L259" s="226"/>
      <c r="M259" s="327"/>
      <c r="N259" s="227"/>
      <c r="O259" s="227"/>
      <c r="P259" s="227"/>
      <c r="Q259" s="227"/>
      <c r="R259" s="227"/>
      <c r="S259" s="227"/>
      <c r="T259" s="328"/>
      <c r="AT259" s="213" t="s">
        <v>343</v>
      </c>
      <c r="AU259" s="213" t="s">
        <v>298</v>
      </c>
    </row>
    <row r="260" spans="2:47" s="225" customFormat="1" ht="13.5">
      <c r="B260" s="226"/>
      <c r="D260" s="325" t="s">
        <v>345</v>
      </c>
      <c r="F260" s="331"/>
      <c r="L260" s="226"/>
      <c r="M260" s="442"/>
      <c r="N260" s="443"/>
      <c r="O260" s="443"/>
      <c r="P260" s="443"/>
      <c r="Q260" s="443"/>
      <c r="R260" s="443"/>
      <c r="S260" s="443"/>
      <c r="T260" s="444"/>
      <c r="AT260" s="213" t="s">
        <v>345</v>
      </c>
      <c r="AU260" s="213" t="s">
        <v>298</v>
      </c>
    </row>
    <row r="261" spans="2:12" s="225" customFormat="1" ht="6.75" customHeight="1">
      <c r="B261" s="254"/>
      <c r="C261" s="255"/>
      <c r="D261" s="255"/>
      <c r="E261" s="255"/>
      <c r="F261" s="255"/>
      <c r="G261" s="255"/>
      <c r="H261" s="255"/>
      <c r="I261" s="255"/>
      <c r="J261" s="255"/>
      <c r="K261" s="255"/>
      <c r="L261" s="226"/>
    </row>
  </sheetData>
  <sheetProtection password="DE63" sheet="1"/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81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zoomScalePageLayoutView="0" workbookViewId="0" topLeftCell="A28">
      <selection activeCell="C53" sqref="C53:J53"/>
    </sheetView>
  </sheetViews>
  <sheetFormatPr defaultColWidth="9.16015625" defaultRowHeight="13.5"/>
  <cols>
    <col min="1" max="1" width="8.33203125" style="84" customWidth="1"/>
    <col min="2" max="2" width="1.66796875" style="84" customWidth="1"/>
    <col min="3" max="4" width="5" style="84" customWidth="1"/>
    <col min="5" max="5" width="11.66015625" style="84" customWidth="1"/>
    <col min="6" max="6" width="9.16015625" style="84" customWidth="1"/>
    <col min="7" max="7" width="5" style="84" customWidth="1"/>
    <col min="8" max="8" width="77.83203125" style="84" customWidth="1"/>
    <col min="9" max="10" width="20" style="84" customWidth="1"/>
    <col min="11" max="11" width="1.66796875" style="84" customWidth="1"/>
    <col min="12" max="16384" width="9.16015625" style="84" customWidth="1"/>
  </cols>
  <sheetData>
    <row r="1" ht="37.5" customHeight="1"/>
    <row r="2" spans="2:11" ht="7.5" customHeight="1">
      <c r="B2" s="85"/>
      <c r="C2" s="86"/>
      <c r="D2" s="86"/>
      <c r="E2" s="86"/>
      <c r="F2" s="86"/>
      <c r="G2" s="86"/>
      <c r="H2" s="86"/>
      <c r="I2" s="86"/>
      <c r="J2" s="86"/>
      <c r="K2" s="87"/>
    </row>
    <row r="3" spans="2:11" s="90" customFormat="1" ht="45" customHeight="1">
      <c r="B3" s="88"/>
      <c r="C3" s="200" t="s">
        <v>38</v>
      </c>
      <c r="D3" s="200"/>
      <c r="E3" s="200"/>
      <c r="F3" s="200"/>
      <c r="G3" s="200"/>
      <c r="H3" s="200"/>
      <c r="I3" s="200"/>
      <c r="J3" s="200"/>
      <c r="K3" s="89"/>
    </row>
    <row r="4" spans="2:11" ht="25.5" customHeight="1">
      <c r="B4" s="91"/>
      <c r="C4" s="206" t="s">
        <v>39</v>
      </c>
      <c r="D4" s="206"/>
      <c r="E4" s="206"/>
      <c r="F4" s="206"/>
      <c r="G4" s="206"/>
      <c r="H4" s="206"/>
      <c r="I4" s="206"/>
      <c r="J4" s="206"/>
      <c r="K4" s="92"/>
    </row>
    <row r="5" spans="2:11" ht="5.25" customHeight="1">
      <c r="B5" s="91"/>
      <c r="C5" s="93"/>
      <c r="D5" s="93"/>
      <c r="E5" s="93"/>
      <c r="F5" s="93"/>
      <c r="G5" s="93"/>
      <c r="H5" s="93"/>
      <c r="I5" s="93"/>
      <c r="J5" s="93"/>
      <c r="K5" s="92"/>
    </row>
    <row r="6" spans="2:11" ht="15" customHeight="1">
      <c r="B6" s="91"/>
      <c r="C6" s="204" t="s">
        <v>40</v>
      </c>
      <c r="D6" s="204"/>
      <c r="E6" s="204"/>
      <c r="F6" s="204"/>
      <c r="G6" s="204"/>
      <c r="H6" s="204"/>
      <c r="I6" s="204"/>
      <c r="J6" s="204"/>
      <c r="K6" s="92"/>
    </row>
    <row r="7" spans="2:11" ht="15" customHeight="1">
      <c r="B7" s="94"/>
      <c r="C7" s="204" t="s">
        <v>41</v>
      </c>
      <c r="D7" s="204"/>
      <c r="E7" s="204"/>
      <c r="F7" s="204"/>
      <c r="G7" s="204"/>
      <c r="H7" s="204"/>
      <c r="I7" s="204"/>
      <c r="J7" s="204"/>
      <c r="K7" s="92"/>
    </row>
    <row r="8" spans="2:11" ht="12.75" customHeight="1">
      <c r="B8" s="94"/>
      <c r="C8" s="95"/>
      <c r="D8" s="95"/>
      <c r="E8" s="95"/>
      <c r="F8" s="95"/>
      <c r="G8" s="95"/>
      <c r="H8" s="95"/>
      <c r="I8" s="95"/>
      <c r="J8" s="95"/>
      <c r="K8" s="92"/>
    </row>
    <row r="9" spans="2:11" ht="15" customHeight="1">
      <c r="B9" s="94"/>
      <c r="C9" s="204" t="s">
        <v>42</v>
      </c>
      <c r="D9" s="204"/>
      <c r="E9" s="204"/>
      <c r="F9" s="204"/>
      <c r="G9" s="204"/>
      <c r="H9" s="204"/>
      <c r="I9" s="204"/>
      <c r="J9" s="204"/>
      <c r="K9" s="92"/>
    </row>
    <row r="10" spans="2:11" ht="15" customHeight="1">
      <c r="B10" s="94"/>
      <c r="C10" s="95"/>
      <c r="D10" s="204" t="s">
        <v>43</v>
      </c>
      <c r="E10" s="204"/>
      <c r="F10" s="204"/>
      <c r="G10" s="204"/>
      <c r="H10" s="204"/>
      <c r="I10" s="204"/>
      <c r="J10" s="204"/>
      <c r="K10" s="92"/>
    </row>
    <row r="11" spans="2:11" ht="15" customHeight="1">
      <c r="B11" s="94"/>
      <c r="C11" s="96"/>
      <c r="D11" s="204" t="s">
        <v>44</v>
      </c>
      <c r="E11" s="204"/>
      <c r="F11" s="204"/>
      <c r="G11" s="204"/>
      <c r="H11" s="204"/>
      <c r="I11" s="204"/>
      <c r="J11" s="204"/>
      <c r="K11" s="92"/>
    </row>
    <row r="12" spans="2:11" ht="12.75" customHeight="1">
      <c r="B12" s="94"/>
      <c r="C12" s="96"/>
      <c r="D12" s="96"/>
      <c r="E12" s="96"/>
      <c r="F12" s="96"/>
      <c r="G12" s="96"/>
      <c r="H12" s="96"/>
      <c r="I12" s="96"/>
      <c r="J12" s="96"/>
      <c r="K12" s="92"/>
    </row>
    <row r="13" spans="2:11" ht="15" customHeight="1">
      <c r="B13" s="94"/>
      <c r="C13" s="96"/>
      <c r="D13" s="204" t="s">
        <v>45</v>
      </c>
      <c r="E13" s="204"/>
      <c r="F13" s="204"/>
      <c r="G13" s="204"/>
      <c r="H13" s="204"/>
      <c r="I13" s="204"/>
      <c r="J13" s="204"/>
      <c r="K13" s="92"/>
    </row>
    <row r="14" spans="2:11" ht="15" customHeight="1">
      <c r="B14" s="94"/>
      <c r="C14" s="96"/>
      <c r="D14" s="204" t="s">
        <v>46</v>
      </c>
      <c r="E14" s="204"/>
      <c r="F14" s="204"/>
      <c r="G14" s="204"/>
      <c r="H14" s="204"/>
      <c r="I14" s="204"/>
      <c r="J14" s="204"/>
      <c r="K14" s="92"/>
    </row>
    <row r="15" spans="2:11" ht="15" customHeight="1">
      <c r="B15" s="94"/>
      <c r="C15" s="96"/>
      <c r="D15" s="204" t="s">
        <v>47</v>
      </c>
      <c r="E15" s="204"/>
      <c r="F15" s="204"/>
      <c r="G15" s="204"/>
      <c r="H15" s="204"/>
      <c r="I15" s="204"/>
      <c r="J15" s="204"/>
      <c r="K15" s="92"/>
    </row>
    <row r="16" spans="2:11" ht="15" customHeight="1">
      <c r="B16" s="94"/>
      <c r="C16" s="96"/>
      <c r="D16" s="96"/>
      <c r="E16" s="97" t="s">
        <v>296</v>
      </c>
      <c r="F16" s="204" t="s">
        <v>48</v>
      </c>
      <c r="G16" s="204"/>
      <c r="H16" s="204"/>
      <c r="I16" s="204"/>
      <c r="J16" s="204"/>
      <c r="K16" s="92"/>
    </row>
    <row r="17" spans="2:11" ht="15" customHeight="1">
      <c r="B17" s="94"/>
      <c r="C17" s="96"/>
      <c r="D17" s="96"/>
      <c r="E17" s="97" t="s">
        <v>49</v>
      </c>
      <c r="F17" s="204" t="s">
        <v>50</v>
      </c>
      <c r="G17" s="204"/>
      <c r="H17" s="204"/>
      <c r="I17" s="204"/>
      <c r="J17" s="204"/>
      <c r="K17" s="92"/>
    </row>
    <row r="18" spans="2:11" ht="15" customHeight="1">
      <c r="B18" s="94"/>
      <c r="C18" s="96"/>
      <c r="D18" s="96"/>
      <c r="E18" s="97" t="s">
        <v>51</v>
      </c>
      <c r="F18" s="204" t="s">
        <v>52</v>
      </c>
      <c r="G18" s="204"/>
      <c r="H18" s="204"/>
      <c r="I18" s="204"/>
      <c r="J18" s="204"/>
      <c r="K18" s="92"/>
    </row>
    <row r="19" spans="2:11" ht="15" customHeight="1">
      <c r="B19" s="94"/>
      <c r="C19" s="96"/>
      <c r="D19" s="96"/>
      <c r="E19" s="97" t="s">
        <v>53</v>
      </c>
      <c r="F19" s="204" t="s">
        <v>54</v>
      </c>
      <c r="G19" s="204"/>
      <c r="H19" s="204"/>
      <c r="I19" s="204"/>
      <c r="J19" s="204"/>
      <c r="K19" s="92"/>
    </row>
    <row r="20" spans="2:11" ht="15" customHeight="1">
      <c r="B20" s="94"/>
      <c r="C20" s="96"/>
      <c r="D20" s="96"/>
      <c r="E20" s="97" t="s">
        <v>55</v>
      </c>
      <c r="F20" s="204" t="s">
        <v>56</v>
      </c>
      <c r="G20" s="204"/>
      <c r="H20" s="204"/>
      <c r="I20" s="204"/>
      <c r="J20" s="204"/>
      <c r="K20" s="92"/>
    </row>
    <row r="21" spans="2:11" ht="15" customHeight="1">
      <c r="B21" s="94"/>
      <c r="C21" s="96"/>
      <c r="D21" s="96"/>
      <c r="E21" s="97" t="s">
        <v>57</v>
      </c>
      <c r="F21" s="204" t="s">
        <v>58</v>
      </c>
      <c r="G21" s="204"/>
      <c r="H21" s="204"/>
      <c r="I21" s="204"/>
      <c r="J21" s="204"/>
      <c r="K21" s="92"/>
    </row>
    <row r="22" spans="2:11" ht="12.75" customHeight="1">
      <c r="B22" s="94"/>
      <c r="C22" s="96"/>
      <c r="D22" s="96"/>
      <c r="E22" s="96"/>
      <c r="F22" s="96"/>
      <c r="G22" s="96"/>
      <c r="H22" s="96"/>
      <c r="I22" s="96"/>
      <c r="J22" s="96"/>
      <c r="K22" s="92"/>
    </row>
    <row r="23" spans="2:11" ht="15" customHeight="1">
      <c r="B23" s="94"/>
      <c r="C23" s="204" t="s">
        <v>59</v>
      </c>
      <c r="D23" s="204"/>
      <c r="E23" s="204"/>
      <c r="F23" s="204"/>
      <c r="G23" s="204"/>
      <c r="H23" s="204"/>
      <c r="I23" s="204"/>
      <c r="J23" s="204"/>
      <c r="K23" s="92"/>
    </row>
    <row r="24" spans="2:11" ht="15" customHeight="1">
      <c r="B24" s="94"/>
      <c r="C24" s="204" t="s">
        <v>60</v>
      </c>
      <c r="D24" s="204"/>
      <c r="E24" s="204"/>
      <c r="F24" s="204"/>
      <c r="G24" s="204"/>
      <c r="H24" s="204"/>
      <c r="I24" s="204"/>
      <c r="J24" s="204"/>
      <c r="K24" s="92"/>
    </row>
    <row r="25" spans="2:11" ht="15" customHeight="1">
      <c r="B25" s="94"/>
      <c r="C25" s="95"/>
      <c r="D25" s="204" t="s">
        <v>61</v>
      </c>
      <c r="E25" s="204"/>
      <c r="F25" s="204"/>
      <c r="G25" s="204"/>
      <c r="H25" s="204"/>
      <c r="I25" s="204"/>
      <c r="J25" s="204"/>
      <c r="K25" s="92"/>
    </row>
    <row r="26" spans="2:11" ht="15" customHeight="1">
      <c r="B26" s="94"/>
      <c r="C26" s="96"/>
      <c r="D26" s="204" t="s">
        <v>62</v>
      </c>
      <c r="E26" s="204"/>
      <c r="F26" s="204"/>
      <c r="G26" s="204"/>
      <c r="H26" s="204"/>
      <c r="I26" s="204"/>
      <c r="J26" s="204"/>
      <c r="K26" s="92"/>
    </row>
    <row r="27" spans="2:11" ht="12.75" customHeight="1">
      <c r="B27" s="94"/>
      <c r="C27" s="96"/>
      <c r="D27" s="96"/>
      <c r="E27" s="96"/>
      <c r="F27" s="96"/>
      <c r="G27" s="96"/>
      <c r="H27" s="96"/>
      <c r="I27" s="96"/>
      <c r="J27" s="96"/>
      <c r="K27" s="92"/>
    </row>
    <row r="28" spans="2:11" ht="15" customHeight="1">
      <c r="B28" s="94"/>
      <c r="C28" s="96"/>
      <c r="D28" s="204" t="s">
        <v>63</v>
      </c>
      <c r="E28" s="204"/>
      <c r="F28" s="204"/>
      <c r="G28" s="204"/>
      <c r="H28" s="204"/>
      <c r="I28" s="204"/>
      <c r="J28" s="204"/>
      <c r="K28" s="92"/>
    </row>
    <row r="29" spans="2:11" ht="15" customHeight="1">
      <c r="B29" s="94"/>
      <c r="C29" s="96"/>
      <c r="D29" s="204" t="s">
        <v>64</v>
      </c>
      <c r="E29" s="204"/>
      <c r="F29" s="204"/>
      <c r="G29" s="204"/>
      <c r="H29" s="204"/>
      <c r="I29" s="204"/>
      <c r="J29" s="204"/>
      <c r="K29" s="92"/>
    </row>
    <row r="30" spans="2:11" ht="12.75" customHeight="1">
      <c r="B30" s="94"/>
      <c r="C30" s="96"/>
      <c r="D30" s="96"/>
      <c r="E30" s="96"/>
      <c r="F30" s="96"/>
      <c r="G30" s="96"/>
      <c r="H30" s="96"/>
      <c r="I30" s="96"/>
      <c r="J30" s="96"/>
      <c r="K30" s="92"/>
    </row>
    <row r="31" spans="2:11" ht="15" customHeight="1">
      <c r="B31" s="94"/>
      <c r="C31" s="96"/>
      <c r="D31" s="204" t="s">
        <v>65</v>
      </c>
      <c r="E31" s="204"/>
      <c r="F31" s="204"/>
      <c r="G31" s="204"/>
      <c r="H31" s="204"/>
      <c r="I31" s="204"/>
      <c r="J31" s="204"/>
      <c r="K31" s="92"/>
    </row>
    <row r="32" spans="2:11" ht="15" customHeight="1">
      <c r="B32" s="94"/>
      <c r="C32" s="96"/>
      <c r="D32" s="204" t="s">
        <v>66</v>
      </c>
      <c r="E32" s="204"/>
      <c r="F32" s="204"/>
      <c r="G32" s="204"/>
      <c r="H32" s="204"/>
      <c r="I32" s="204"/>
      <c r="J32" s="204"/>
      <c r="K32" s="92"/>
    </row>
    <row r="33" spans="2:11" ht="15" customHeight="1">
      <c r="B33" s="94"/>
      <c r="C33" s="96"/>
      <c r="D33" s="204" t="s">
        <v>67</v>
      </c>
      <c r="E33" s="204"/>
      <c r="F33" s="204"/>
      <c r="G33" s="204"/>
      <c r="H33" s="204"/>
      <c r="I33" s="204"/>
      <c r="J33" s="204"/>
      <c r="K33" s="92"/>
    </row>
    <row r="34" spans="2:11" ht="15" customHeight="1">
      <c r="B34" s="94"/>
      <c r="C34" s="96"/>
      <c r="D34" s="95"/>
      <c r="E34" s="98" t="s">
        <v>318</v>
      </c>
      <c r="F34" s="95"/>
      <c r="G34" s="204" t="s">
        <v>68</v>
      </c>
      <c r="H34" s="204"/>
      <c r="I34" s="204"/>
      <c r="J34" s="204"/>
      <c r="K34" s="92"/>
    </row>
    <row r="35" spans="2:11" ht="30.75" customHeight="1">
      <c r="B35" s="94"/>
      <c r="C35" s="96"/>
      <c r="D35" s="95"/>
      <c r="E35" s="98" t="s">
        <v>69</v>
      </c>
      <c r="F35" s="95"/>
      <c r="G35" s="204" t="s">
        <v>70</v>
      </c>
      <c r="H35" s="204"/>
      <c r="I35" s="204"/>
      <c r="J35" s="204"/>
      <c r="K35" s="92"/>
    </row>
    <row r="36" spans="2:11" ht="15" customHeight="1">
      <c r="B36" s="94"/>
      <c r="C36" s="96"/>
      <c r="D36" s="95"/>
      <c r="E36" s="98" t="s">
        <v>271</v>
      </c>
      <c r="F36" s="95"/>
      <c r="G36" s="204" t="s">
        <v>71</v>
      </c>
      <c r="H36" s="204"/>
      <c r="I36" s="204"/>
      <c r="J36" s="204"/>
      <c r="K36" s="92"/>
    </row>
    <row r="37" spans="2:11" ht="15" customHeight="1">
      <c r="B37" s="94"/>
      <c r="C37" s="96"/>
      <c r="D37" s="95"/>
      <c r="E37" s="98" t="s">
        <v>319</v>
      </c>
      <c r="F37" s="95"/>
      <c r="G37" s="204" t="s">
        <v>72</v>
      </c>
      <c r="H37" s="204"/>
      <c r="I37" s="204"/>
      <c r="J37" s="204"/>
      <c r="K37" s="92"/>
    </row>
    <row r="38" spans="2:11" ht="15" customHeight="1">
      <c r="B38" s="94"/>
      <c r="C38" s="96"/>
      <c r="D38" s="95"/>
      <c r="E38" s="98" t="s">
        <v>320</v>
      </c>
      <c r="F38" s="95"/>
      <c r="G38" s="204" t="s">
        <v>73</v>
      </c>
      <c r="H38" s="204"/>
      <c r="I38" s="204"/>
      <c r="J38" s="204"/>
      <c r="K38" s="92"/>
    </row>
    <row r="39" spans="2:11" ht="15" customHeight="1">
      <c r="B39" s="94"/>
      <c r="C39" s="96"/>
      <c r="D39" s="95"/>
      <c r="E39" s="98" t="s">
        <v>321</v>
      </c>
      <c r="F39" s="95"/>
      <c r="G39" s="204" t="s">
        <v>74</v>
      </c>
      <c r="H39" s="204"/>
      <c r="I39" s="204"/>
      <c r="J39" s="204"/>
      <c r="K39" s="92"/>
    </row>
    <row r="40" spans="2:11" ht="15" customHeight="1">
      <c r="B40" s="94"/>
      <c r="C40" s="96"/>
      <c r="D40" s="95"/>
      <c r="E40" s="98" t="s">
        <v>75</v>
      </c>
      <c r="F40" s="95"/>
      <c r="G40" s="204" t="s">
        <v>76</v>
      </c>
      <c r="H40" s="204"/>
      <c r="I40" s="204"/>
      <c r="J40" s="204"/>
      <c r="K40" s="92"/>
    </row>
    <row r="41" spans="2:11" ht="15" customHeight="1">
      <c r="B41" s="94"/>
      <c r="C41" s="96"/>
      <c r="D41" s="95"/>
      <c r="E41" s="98"/>
      <c r="F41" s="95"/>
      <c r="G41" s="204" t="s">
        <v>77</v>
      </c>
      <c r="H41" s="204"/>
      <c r="I41" s="204"/>
      <c r="J41" s="204"/>
      <c r="K41" s="92"/>
    </row>
    <row r="42" spans="2:11" ht="15" customHeight="1">
      <c r="B42" s="94"/>
      <c r="C42" s="96"/>
      <c r="D42" s="95"/>
      <c r="E42" s="98" t="s">
        <v>78</v>
      </c>
      <c r="F42" s="95"/>
      <c r="G42" s="204" t="s">
        <v>79</v>
      </c>
      <c r="H42" s="204"/>
      <c r="I42" s="204"/>
      <c r="J42" s="204"/>
      <c r="K42" s="92"/>
    </row>
    <row r="43" spans="2:11" ht="15" customHeight="1">
      <c r="B43" s="94"/>
      <c r="C43" s="96"/>
      <c r="D43" s="95"/>
      <c r="E43" s="98" t="s">
        <v>323</v>
      </c>
      <c r="F43" s="95"/>
      <c r="G43" s="204" t="s">
        <v>80</v>
      </c>
      <c r="H43" s="204"/>
      <c r="I43" s="204"/>
      <c r="J43" s="204"/>
      <c r="K43" s="92"/>
    </row>
    <row r="44" spans="2:11" ht="12.75" customHeight="1">
      <c r="B44" s="94"/>
      <c r="C44" s="96"/>
      <c r="D44" s="95"/>
      <c r="E44" s="95"/>
      <c r="F44" s="95"/>
      <c r="G44" s="95"/>
      <c r="H44" s="95"/>
      <c r="I44" s="95"/>
      <c r="J44" s="95"/>
      <c r="K44" s="92"/>
    </row>
    <row r="45" spans="2:11" ht="15" customHeight="1">
      <c r="B45" s="94"/>
      <c r="C45" s="96"/>
      <c r="D45" s="204" t="s">
        <v>81</v>
      </c>
      <c r="E45" s="204"/>
      <c r="F45" s="204"/>
      <c r="G45" s="204"/>
      <c r="H45" s="204"/>
      <c r="I45" s="204"/>
      <c r="J45" s="204"/>
      <c r="K45" s="92"/>
    </row>
    <row r="46" spans="2:11" ht="15" customHeight="1">
      <c r="B46" s="94"/>
      <c r="C46" s="96"/>
      <c r="D46" s="96"/>
      <c r="E46" s="204" t="s">
        <v>82</v>
      </c>
      <c r="F46" s="204"/>
      <c r="G46" s="204"/>
      <c r="H46" s="204"/>
      <c r="I46" s="204"/>
      <c r="J46" s="204"/>
      <c r="K46" s="92"/>
    </row>
    <row r="47" spans="2:11" ht="15" customHeight="1">
      <c r="B47" s="94"/>
      <c r="C47" s="96"/>
      <c r="D47" s="96"/>
      <c r="E47" s="204" t="s">
        <v>83</v>
      </c>
      <c r="F47" s="204"/>
      <c r="G47" s="204"/>
      <c r="H47" s="204"/>
      <c r="I47" s="204"/>
      <c r="J47" s="204"/>
      <c r="K47" s="92"/>
    </row>
    <row r="48" spans="2:11" ht="15" customHeight="1">
      <c r="B48" s="94"/>
      <c r="C48" s="96"/>
      <c r="D48" s="96"/>
      <c r="E48" s="204" t="s">
        <v>84</v>
      </c>
      <c r="F48" s="204"/>
      <c r="G48" s="204"/>
      <c r="H48" s="204"/>
      <c r="I48" s="204"/>
      <c r="J48" s="204"/>
      <c r="K48" s="92"/>
    </row>
    <row r="49" spans="2:11" ht="15" customHeight="1">
      <c r="B49" s="94"/>
      <c r="C49" s="96"/>
      <c r="D49" s="204" t="s">
        <v>85</v>
      </c>
      <c r="E49" s="204"/>
      <c r="F49" s="204"/>
      <c r="G49" s="204"/>
      <c r="H49" s="204"/>
      <c r="I49" s="204"/>
      <c r="J49" s="204"/>
      <c r="K49" s="92"/>
    </row>
    <row r="50" spans="2:11" ht="25.5" customHeight="1">
      <c r="B50" s="91"/>
      <c r="C50" s="206" t="s">
        <v>86</v>
      </c>
      <c r="D50" s="206"/>
      <c r="E50" s="206"/>
      <c r="F50" s="206"/>
      <c r="G50" s="206"/>
      <c r="H50" s="206"/>
      <c r="I50" s="206"/>
      <c r="J50" s="206"/>
      <c r="K50" s="92"/>
    </row>
    <row r="51" spans="2:11" ht="5.25" customHeight="1">
      <c r="B51" s="91"/>
      <c r="C51" s="93"/>
      <c r="D51" s="93"/>
      <c r="E51" s="93"/>
      <c r="F51" s="93"/>
      <c r="G51" s="93"/>
      <c r="H51" s="93"/>
      <c r="I51" s="93"/>
      <c r="J51" s="93"/>
      <c r="K51" s="92"/>
    </row>
    <row r="52" spans="2:11" ht="15" customHeight="1">
      <c r="B52" s="91"/>
      <c r="C52" s="204" t="s">
        <v>588</v>
      </c>
      <c r="D52" s="204"/>
      <c r="E52" s="204"/>
      <c r="F52" s="204"/>
      <c r="G52" s="204"/>
      <c r="H52" s="204"/>
      <c r="I52" s="204"/>
      <c r="J52" s="204"/>
      <c r="K52" s="92"/>
    </row>
    <row r="53" spans="2:11" ht="15" customHeight="1">
      <c r="B53" s="91"/>
      <c r="C53" s="204" t="s">
        <v>587</v>
      </c>
      <c r="D53" s="204"/>
      <c r="E53" s="204"/>
      <c r="F53" s="204"/>
      <c r="G53" s="204"/>
      <c r="H53" s="204"/>
      <c r="I53" s="204"/>
      <c r="J53" s="204"/>
      <c r="K53" s="92"/>
    </row>
    <row r="54" spans="2:11" ht="12.75" customHeight="1">
      <c r="B54" s="91"/>
      <c r="C54" s="95"/>
      <c r="D54" s="95"/>
      <c r="E54" s="95"/>
      <c r="F54" s="95"/>
      <c r="G54" s="95"/>
      <c r="H54" s="95"/>
      <c r="I54" s="95"/>
      <c r="J54" s="95"/>
      <c r="K54" s="92"/>
    </row>
    <row r="55" spans="2:11" ht="15" customHeight="1">
      <c r="B55" s="91"/>
      <c r="C55" s="204" t="s">
        <v>87</v>
      </c>
      <c r="D55" s="204"/>
      <c r="E55" s="204"/>
      <c r="F55" s="204"/>
      <c r="G55" s="204"/>
      <c r="H55" s="204"/>
      <c r="I55" s="204"/>
      <c r="J55" s="204"/>
      <c r="K55" s="92"/>
    </row>
    <row r="56" spans="2:11" ht="15" customHeight="1">
      <c r="B56" s="91"/>
      <c r="C56" s="96"/>
      <c r="D56" s="204" t="s">
        <v>88</v>
      </c>
      <c r="E56" s="204"/>
      <c r="F56" s="204"/>
      <c r="G56" s="204"/>
      <c r="H56" s="204"/>
      <c r="I56" s="204"/>
      <c r="J56" s="204"/>
      <c r="K56" s="92"/>
    </row>
    <row r="57" spans="2:11" ht="15" customHeight="1">
      <c r="B57" s="91"/>
      <c r="C57" s="96"/>
      <c r="D57" s="204" t="s">
        <v>89</v>
      </c>
      <c r="E57" s="204"/>
      <c r="F57" s="204"/>
      <c r="G57" s="204"/>
      <c r="H57" s="204"/>
      <c r="I57" s="204"/>
      <c r="J57" s="204"/>
      <c r="K57" s="92"/>
    </row>
    <row r="58" spans="2:11" ht="15" customHeight="1">
      <c r="B58" s="91"/>
      <c r="C58" s="96"/>
      <c r="D58" s="204" t="s">
        <v>90</v>
      </c>
      <c r="E58" s="204"/>
      <c r="F58" s="204"/>
      <c r="G58" s="204"/>
      <c r="H58" s="204"/>
      <c r="I58" s="204"/>
      <c r="J58" s="204"/>
      <c r="K58" s="92"/>
    </row>
    <row r="59" spans="2:11" ht="15" customHeight="1">
      <c r="B59" s="91"/>
      <c r="C59" s="96"/>
      <c r="D59" s="204" t="s">
        <v>91</v>
      </c>
      <c r="E59" s="204"/>
      <c r="F59" s="204"/>
      <c r="G59" s="204"/>
      <c r="H59" s="204"/>
      <c r="I59" s="204"/>
      <c r="J59" s="204"/>
      <c r="K59" s="92"/>
    </row>
    <row r="60" spans="2:11" ht="15" customHeight="1">
      <c r="B60" s="91"/>
      <c r="C60" s="96"/>
      <c r="D60" s="205" t="s">
        <v>92</v>
      </c>
      <c r="E60" s="205"/>
      <c r="F60" s="205"/>
      <c r="G60" s="205"/>
      <c r="H60" s="205"/>
      <c r="I60" s="205"/>
      <c r="J60" s="205"/>
      <c r="K60" s="92"/>
    </row>
    <row r="61" spans="2:11" ht="15" customHeight="1">
      <c r="B61" s="91"/>
      <c r="C61" s="96"/>
      <c r="D61" s="204" t="s">
        <v>93</v>
      </c>
      <c r="E61" s="204"/>
      <c r="F61" s="204"/>
      <c r="G61" s="204"/>
      <c r="H61" s="204"/>
      <c r="I61" s="204"/>
      <c r="J61" s="204"/>
      <c r="K61" s="92"/>
    </row>
    <row r="62" spans="2:11" ht="12.75" customHeight="1">
      <c r="B62" s="91"/>
      <c r="C62" s="96"/>
      <c r="D62" s="96"/>
      <c r="E62" s="99"/>
      <c r="F62" s="96"/>
      <c r="G62" s="96"/>
      <c r="H62" s="96"/>
      <c r="I62" s="96"/>
      <c r="J62" s="96"/>
      <c r="K62" s="92"/>
    </row>
    <row r="63" spans="2:11" ht="15" customHeight="1">
      <c r="B63" s="91"/>
      <c r="C63" s="96"/>
      <c r="D63" s="204" t="s">
        <v>94</v>
      </c>
      <c r="E63" s="204"/>
      <c r="F63" s="204"/>
      <c r="G63" s="204"/>
      <c r="H63" s="204"/>
      <c r="I63" s="204"/>
      <c r="J63" s="204"/>
      <c r="K63" s="92"/>
    </row>
    <row r="64" spans="2:11" ht="15" customHeight="1">
      <c r="B64" s="91"/>
      <c r="C64" s="96"/>
      <c r="D64" s="205" t="s">
        <v>95</v>
      </c>
      <c r="E64" s="205"/>
      <c r="F64" s="205"/>
      <c r="G64" s="205"/>
      <c r="H64" s="205"/>
      <c r="I64" s="205"/>
      <c r="J64" s="205"/>
      <c r="K64" s="92"/>
    </row>
    <row r="65" spans="2:11" ht="15" customHeight="1">
      <c r="B65" s="91"/>
      <c r="C65" s="96"/>
      <c r="D65" s="204" t="s">
        <v>96</v>
      </c>
      <c r="E65" s="204"/>
      <c r="F65" s="204"/>
      <c r="G65" s="204"/>
      <c r="H65" s="204"/>
      <c r="I65" s="204"/>
      <c r="J65" s="204"/>
      <c r="K65" s="92"/>
    </row>
    <row r="66" spans="2:11" ht="15" customHeight="1">
      <c r="B66" s="91"/>
      <c r="C66" s="96"/>
      <c r="D66" s="204" t="s">
        <v>97</v>
      </c>
      <c r="E66" s="204"/>
      <c r="F66" s="204"/>
      <c r="G66" s="204"/>
      <c r="H66" s="204"/>
      <c r="I66" s="204"/>
      <c r="J66" s="204"/>
      <c r="K66" s="92"/>
    </row>
    <row r="67" spans="2:11" ht="15" customHeight="1">
      <c r="B67" s="91"/>
      <c r="C67" s="96"/>
      <c r="D67" s="204" t="s">
        <v>98</v>
      </c>
      <c r="E67" s="204"/>
      <c r="F67" s="204"/>
      <c r="G67" s="204"/>
      <c r="H67" s="204"/>
      <c r="I67" s="204"/>
      <c r="J67" s="204"/>
      <c r="K67" s="92"/>
    </row>
    <row r="68" spans="2:11" ht="15" customHeight="1">
      <c r="B68" s="91"/>
      <c r="C68" s="96"/>
      <c r="D68" s="204" t="s">
        <v>99</v>
      </c>
      <c r="E68" s="204"/>
      <c r="F68" s="204"/>
      <c r="G68" s="204"/>
      <c r="H68" s="204"/>
      <c r="I68" s="204"/>
      <c r="J68" s="204"/>
      <c r="K68" s="92"/>
    </row>
    <row r="69" spans="2:11" ht="12.75" customHeight="1">
      <c r="B69" s="100"/>
      <c r="C69" s="101"/>
      <c r="D69" s="101"/>
      <c r="E69" s="101"/>
      <c r="F69" s="101"/>
      <c r="G69" s="101"/>
      <c r="H69" s="101"/>
      <c r="I69" s="101"/>
      <c r="J69" s="101"/>
      <c r="K69" s="102"/>
    </row>
    <row r="70" spans="2:11" ht="18.75" customHeight="1">
      <c r="B70" s="103"/>
      <c r="C70" s="103"/>
      <c r="D70" s="103"/>
      <c r="E70" s="103"/>
      <c r="F70" s="103"/>
      <c r="G70" s="103"/>
      <c r="H70" s="103"/>
      <c r="I70" s="103"/>
      <c r="J70" s="103"/>
      <c r="K70" s="104"/>
    </row>
    <row r="71" spans="2:11" ht="18.75" customHeight="1">
      <c r="B71" s="104"/>
      <c r="C71" s="104"/>
      <c r="D71" s="104"/>
      <c r="E71" s="104"/>
      <c r="F71" s="104"/>
      <c r="G71" s="104"/>
      <c r="H71" s="104"/>
      <c r="I71" s="104"/>
      <c r="J71" s="104"/>
      <c r="K71" s="104"/>
    </row>
    <row r="72" spans="2:11" ht="7.5" customHeight="1">
      <c r="B72" s="105"/>
      <c r="C72" s="106"/>
      <c r="D72" s="106"/>
      <c r="E72" s="106"/>
      <c r="F72" s="106"/>
      <c r="G72" s="106"/>
      <c r="H72" s="106"/>
      <c r="I72" s="106"/>
      <c r="J72" s="106"/>
      <c r="K72" s="107"/>
    </row>
    <row r="73" spans="2:11" ht="45" customHeight="1">
      <c r="B73" s="108"/>
      <c r="C73" s="203" t="s">
        <v>37</v>
      </c>
      <c r="D73" s="203"/>
      <c r="E73" s="203"/>
      <c r="F73" s="203"/>
      <c r="G73" s="203"/>
      <c r="H73" s="203"/>
      <c r="I73" s="203"/>
      <c r="J73" s="203"/>
      <c r="K73" s="109"/>
    </row>
    <row r="74" spans="2:11" ht="17.25" customHeight="1">
      <c r="B74" s="108"/>
      <c r="C74" s="110" t="s">
        <v>100</v>
      </c>
      <c r="D74" s="110"/>
      <c r="E74" s="110"/>
      <c r="F74" s="110" t="s">
        <v>101</v>
      </c>
      <c r="G74" s="111"/>
      <c r="H74" s="110" t="s">
        <v>319</v>
      </c>
      <c r="I74" s="110" t="s">
        <v>275</v>
      </c>
      <c r="J74" s="110" t="s">
        <v>102</v>
      </c>
      <c r="K74" s="109"/>
    </row>
    <row r="75" spans="2:11" ht="17.25" customHeight="1">
      <c r="B75" s="108"/>
      <c r="C75" s="112" t="s">
        <v>103</v>
      </c>
      <c r="D75" s="112"/>
      <c r="E75" s="112"/>
      <c r="F75" s="113" t="s">
        <v>104</v>
      </c>
      <c r="G75" s="114"/>
      <c r="H75" s="112"/>
      <c r="I75" s="112"/>
      <c r="J75" s="112" t="s">
        <v>105</v>
      </c>
      <c r="K75" s="109"/>
    </row>
    <row r="76" spans="2:11" ht="5.25" customHeight="1">
      <c r="B76" s="108"/>
      <c r="C76" s="115"/>
      <c r="D76" s="115"/>
      <c r="E76" s="115"/>
      <c r="F76" s="115"/>
      <c r="G76" s="116"/>
      <c r="H76" s="115"/>
      <c r="I76" s="115"/>
      <c r="J76" s="115"/>
      <c r="K76" s="109"/>
    </row>
    <row r="77" spans="2:11" ht="15" customHeight="1">
      <c r="B77" s="108"/>
      <c r="C77" s="98" t="s">
        <v>271</v>
      </c>
      <c r="D77" s="115"/>
      <c r="E77" s="115"/>
      <c r="F77" s="117" t="s">
        <v>106</v>
      </c>
      <c r="G77" s="116"/>
      <c r="H77" s="98" t="s">
        <v>107</v>
      </c>
      <c r="I77" s="98" t="s">
        <v>108</v>
      </c>
      <c r="J77" s="98">
        <v>20</v>
      </c>
      <c r="K77" s="109"/>
    </row>
    <row r="78" spans="2:11" ht="15" customHeight="1">
      <c r="B78" s="108"/>
      <c r="C78" s="98" t="s">
        <v>109</v>
      </c>
      <c r="D78" s="98"/>
      <c r="E78" s="98"/>
      <c r="F78" s="117" t="s">
        <v>106</v>
      </c>
      <c r="G78" s="116"/>
      <c r="H78" s="98" t="s">
        <v>110</v>
      </c>
      <c r="I78" s="98" t="s">
        <v>108</v>
      </c>
      <c r="J78" s="98">
        <v>120</v>
      </c>
      <c r="K78" s="109"/>
    </row>
    <row r="79" spans="2:11" ht="15" customHeight="1">
      <c r="B79" s="118"/>
      <c r="C79" s="98" t="s">
        <v>111</v>
      </c>
      <c r="D79" s="98"/>
      <c r="E79" s="98"/>
      <c r="F79" s="117" t="s">
        <v>112</v>
      </c>
      <c r="G79" s="116"/>
      <c r="H79" s="98" t="s">
        <v>113</v>
      </c>
      <c r="I79" s="98" t="s">
        <v>108</v>
      </c>
      <c r="J79" s="98">
        <v>50</v>
      </c>
      <c r="K79" s="109"/>
    </row>
    <row r="80" spans="2:11" ht="15" customHeight="1">
      <c r="B80" s="118"/>
      <c r="C80" s="98" t="s">
        <v>114</v>
      </c>
      <c r="D80" s="98"/>
      <c r="E80" s="98"/>
      <c r="F80" s="117" t="s">
        <v>106</v>
      </c>
      <c r="G80" s="116"/>
      <c r="H80" s="98" t="s">
        <v>115</v>
      </c>
      <c r="I80" s="98" t="s">
        <v>116</v>
      </c>
      <c r="J80" s="98"/>
      <c r="K80" s="109"/>
    </row>
    <row r="81" spans="2:11" ht="15" customHeight="1">
      <c r="B81" s="118"/>
      <c r="C81" s="119" t="s">
        <v>117</v>
      </c>
      <c r="D81" s="119"/>
      <c r="E81" s="119"/>
      <c r="F81" s="120" t="s">
        <v>112</v>
      </c>
      <c r="G81" s="119"/>
      <c r="H81" s="119" t="s">
        <v>118</v>
      </c>
      <c r="I81" s="119" t="s">
        <v>108</v>
      </c>
      <c r="J81" s="119">
        <v>15</v>
      </c>
      <c r="K81" s="109"/>
    </row>
    <row r="82" spans="2:11" ht="15" customHeight="1">
      <c r="B82" s="118"/>
      <c r="C82" s="119" t="s">
        <v>119</v>
      </c>
      <c r="D82" s="119"/>
      <c r="E82" s="119"/>
      <c r="F82" s="120" t="s">
        <v>112</v>
      </c>
      <c r="G82" s="119"/>
      <c r="H82" s="119" t="s">
        <v>120</v>
      </c>
      <c r="I82" s="119" t="s">
        <v>108</v>
      </c>
      <c r="J82" s="119">
        <v>15</v>
      </c>
      <c r="K82" s="109"/>
    </row>
    <row r="83" spans="2:11" ht="15" customHeight="1">
      <c r="B83" s="118"/>
      <c r="C83" s="119" t="s">
        <v>121</v>
      </c>
      <c r="D83" s="119"/>
      <c r="E83" s="119"/>
      <c r="F83" s="120" t="s">
        <v>112</v>
      </c>
      <c r="G83" s="119"/>
      <c r="H83" s="119" t="s">
        <v>122</v>
      </c>
      <c r="I83" s="119" t="s">
        <v>108</v>
      </c>
      <c r="J83" s="119">
        <v>20</v>
      </c>
      <c r="K83" s="109"/>
    </row>
    <row r="84" spans="2:11" ht="15" customHeight="1">
      <c r="B84" s="118"/>
      <c r="C84" s="119" t="s">
        <v>123</v>
      </c>
      <c r="D84" s="119"/>
      <c r="E84" s="119"/>
      <c r="F84" s="120" t="s">
        <v>112</v>
      </c>
      <c r="G84" s="119"/>
      <c r="H84" s="119" t="s">
        <v>124</v>
      </c>
      <c r="I84" s="119" t="s">
        <v>108</v>
      </c>
      <c r="J84" s="119">
        <v>20</v>
      </c>
      <c r="K84" s="109"/>
    </row>
    <row r="85" spans="2:11" ht="15" customHeight="1">
      <c r="B85" s="118"/>
      <c r="C85" s="98" t="s">
        <v>125</v>
      </c>
      <c r="D85" s="98"/>
      <c r="E85" s="98"/>
      <c r="F85" s="117" t="s">
        <v>112</v>
      </c>
      <c r="G85" s="116"/>
      <c r="H85" s="98" t="s">
        <v>126</v>
      </c>
      <c r="I85" s="98" t="s">
        <v>108</v>
      </c>
      <c r="J85" s="98">
        <v>50</v>
      </c>
      <c r="K85" s="109"/>
    </row>
    <row r="86" spans="2:11" ht="15" customHeight="1">
      <c r="B86" s="118"/>
      <c r="C86" s="98" t="s">
        <v>127</v>
      </c>
      <c r="D86" s="98"/>
      <c r="E86" s="98"/>
      <c r="F86" s="117" t="s">
        <v>112</v>
      </c>
      <c r="G86" s="116"/>
      <c r="H86" s="98" t="s">
        <v>128</v>
      </c>
      <c r="I86" s="98" t="s">
        <v>108</v>
      </c>
      <c r="J86" s="98">
        <v>20</v>
      </c>
      <c r="K86" s="109"/>
    </row>
    <row r="87" spans="2:11" ht="15" customHeight="1">
      <c r="B87" s="118"/>
      <c r="C87" s="98" t="s">
        <v>129</v>
      </c>
      <c r="D87" s="98"/>
      <c r="E87" s="98"/>
      <c r="F87" s="117" t="s">
        <v>112</v>
      </c>
      <c r="G87" s="116"/>
      <c r="H87" s="98" t="s">
        <v>130</v>
      </c>
      <c r="I87" s="98" t="s">
        <v>108</v>
      </c>
      <c r="J87" s="98">
        <v>20</v>
      </c>
      <c r="K87" s="109"/>
    </row>
    <row r="88" spans="2:11" ht="15" customHeight="1">
      <c r="B88" s="118"/>
      <c r="C88" s="98" t="s">
        <v>131</v>
      </c>
      <c r="D88" s="98"/>
      <c r="E88" s="98"/>
      <c r="F88" s="117" t="s">
        <v>112</v>
      </c>
      <c r="G88" s="116"/>
      <c r="H88" s="98" t="s">
        <v>132</v>
      </c>
      <c r="I88" s="98" t="s">
        <v>108</v>
      </c>
      <c r="J88" s="98">
        <v>50</v>
      </c>
      <c r="K88" s="109"/>
    </row>
    <row r="89" spans="2:11" ht="15" customHeight="1">
      <c r="B89" s="118"/>
      <c r="C89" s="98" t="s">
        <v>133</v>
      </c>
      <c r="D89" s="98"/>
      <c r="E89" s="98"/>
      <c r="F89" s="117" t="s">
        <v>112</v>
      </c>
      <c r="G89" s="116"/>
      <c r="H89" s="98" t="s">
        <v>133</v>
      </c>
      <c r="I89" s="98" t="s">
        <v>108</v>
      </c>
      <c r="J89" s="98">
        <v>50</v>
      </c>
      <c r="K89" s="109"/>
    </row>
    <row r="90" spans="2:11" ht="15" customHeight="1">
      <c r="B90" s="118"/>
      <c r="C90" s="98" t="s">
        <v>324</v>
      </c>
      <c r="D90" s="98"/>
      <c r="E90" s="98"/>
      <c r="F90" s="117" t="s">
        <v>112</v>
      </c>
      <c r="G90" s="116"/>
      <c r="H90" s="98" t="s">
        <v>134</v>
      </c>
      <c r="I90" s="98" t="s">
        <v>108</v>
      </c>
      <c r="J90" s="98">
        <v>255</v>
      </c>
      <c r="K90" s="109"/>
    </row>
    <row r="91" spans="2:11" ht="15" customHeight="1">
      <c r="B91" s="118"/>
      <c r="C91" s="98" t="s">
        <v>135</v>
      </c>
      <c r="D91" s="98"/>
      <c r="E91" s="98"/>
      <c r="F91" s="117" t="s">
        <v>106</v>
      </c>
      <c r="G91" s="116"/>
      <c r="H91" s="98" t="s">
        <v>136</v>
      </c>
      <c r="I91" s="98" t="s">
        <v>137</v>
      </c>
      <c r="J91" s="98"/>
      <c r="K91" s="109"/>
    </row>
    <row r="92" spans="2:11" ht="15" customHeight="1">
      <c r="B92" s="118"/>
      <c r="C92" s="98" t="s">
        <v>138</v>
      </c>
      <c r="D92" s="98"/>
      <c r="E92" s="98"/>
      <c r="F92" s="117" t="s">
        <v>106</v>
      </c>
      <c r="G92" s="116"/>
      <c r="H92" s="98" t="s">
        <v>139</v>
      </c>
      <c r="I92" s="98" t="s">
        <v>140</v>
      </c>
      <c r="J92" s="98"/>
      <c r="K92" s="109"/>
    </row>
    <row r="93" spans="2:11" ht="15" customHeight="1">
      <c r="B93" s="118"/>
      <c r="C93" s="98" t="s">
        <v>141</v>
      </c>
      <c r="D93" s="98"/>
      <c r="E93" s="98"/>
      <c r="F93" s="117" t="s">
        <v>106</v>
      </c>
      <c r="G93" s="116"/>
      <c r="H93" s="98" t="s">
        <v>141</v>
      </c>
      <c r="I93" s="98" t="s">
        <v>140</v>
      </c>
      <c r="J93" s="98"/>
      <c r="K93" s="109"/>
    </row>
    <row r="94" spans="2:11" ht="15" customHeight="1">
      <c r="B94" s="118"/>
      <c r="C94" s="98" t="s">
        <v>256</v>
      </c>
      <c r="D94" s="98"/>
      <c r="E94" s="98"/>
      <c r="F94" s="117" t="s">
        <v>106</v>
      </c>
      <c r="G94" s="116"/>
      <c r="H94" s="98" t="s">
        <v>142</v>
      </c>
      <c r="I94" s="98" t="s">
        <v>140</v>
      </c>
      <c r="J94" s="98"/>
      <c r="K94" s="109"/>
    </row>
    <row r="95" spans="2:11" ht="15" customHeight="1">
      <c r="B95" s="118"/>
      <c r="C95" s="98" t="s">
        <v>266</v>
      </c>
      <c r="D95" s="98"/>
      <c r="E95" s="98"/>
      <c r="F95" s="117" t="s">
        <v>106</v>
      </c>
      <c r="G95" s="116"/>
      <c r="H95" s="98" t="s">
        <v>143</v>
      </c>
      <c r="I95" s="98" t="s">
        <v>140</v>
      </c>
      <c r="J95" s="98"/>
      <c r="K95" s="109"/>
    </row>
    <row r="96" spans="2:11" ht="15" customHeight="1">
      <c r="B96" s="121"/>
      <c r="C96" s="122"/>
      <c r="D96" s="122"/>
      <c r="E96" s="122"/>
      <c r="F96" s="122"/>
      <c r="G96" s="122"/>
      <c r="H96" s="122"/>
      <c r="I96" s="122"/>
      <c r="J96" s="122"/>
      <c r="K96" s="123"/>
    </row>
    <row r="97" spans="2:11" ht="18.75" customHeight="1">
      <c r="B97" s="124"/>
      <c r="C97" s="125"/>
      <c r="D97" s="125"/>
      <c r="E97" s="125"/>
      <c r="F97" s="125"/>
      <c r="G97" s="125"/>
      <c r="H97" s="125"/>
      <c r="I97" s="125"/>
      <c r="J97" s="125"/>
      <c r="K97" s="124"/>
    </row>
    <row r="98" spans="2:11" ht="18.75" customHeight="1">
      <c r="B98" s="104"/>
      <c r="C98" s="104"/>
      <c r="D98" s="104"/>
      <c r="E98" s="104"/>
      <c r="F98" s="104"/>
      <c r="G98" s="104"/>
      <c r="H98" s="104"/>
      <c r="I98" s="104"/>
      <c r="J98" s="104"/>
      <c r="K98" s="104"/>
    </row>
    <row r="99" spans="2:11" ht="7.5" customHeight="1">
      <c r="B99" s="105"/>
      <c r="C99" s="106"/>
      <c r="D99" s="106"/>
      <c r="E99" s="106"/>
      <c r="F99" s="106"/>
      <c r="G99" s="106"/>
      <c r="H99" s="106"/>
      <c r="I99" s="106"/>
      <c r="J99" s="106"/>
      <c r="K99" s="107"/>
    </row>
    <row r="100" spans="2:11" ht="45" customHeight="1">
      <c r="B100" s="108"/>
      <c r="C100" s="203" t="s">
        <v>144</v>
      </c>
      <c r="D100" s="203"/>
      <c r="E100" s="203"/>
      <c r="F100" s="203"/>
      <c r="G100" s="203"/>
      <c r="H100" s="203"/>
      <c r="I100" s="203"/>
      <c r="J100" s="203"/>
      <c r="K100" s="109"/>
    </row>
    <row r="101" spans="2:11" ht="17.25" customHeight="1">
      <c r="B101" s="108"/>
      <c r="C101" s="110" t="s">
        <v>100</v>
      </c>
      <c r="D101" s="110"/>
      <c r="E101" s="110"/>
      <c r="F101" s="110" t="s">
        <v>101</v>
      </c>
      <c r="G101" s="111"/>
      <c r="H101" s="110" t="s">
        <v>319</v>
      </c>
      <c r="I101" s="110" t="s">
        <v>275</v>
      </c>
      <c r="J101" s="110" t="s">
        <v>102</v>
      </c>
      <c r="K101" s="109"/>
    </row>
    <row r="102" spans="2:11" ht="17.25" customHeight="1">
      <c r="B102" s="108"/>
      <c r="C102" s="112" t="s">
        <v>103</v>
      </c>
      <c r="D102" s="112"/>
      <c r="E102" s="112"/>
      <c r="F102" s="113" t="s">
        <v>104</v>
      </c>
      <c r="G102" s="114"/>
      <c r="H102" s="112"/>
      <c r="I102" s="112"/>
      <c r="J102" s="112" t="s">
        <v>105</v>
      </c>
      <c r="K102" s="109"/>
    </row>
    <row r="103" spans="2:11" ht="5.25" customHeight="1">
      <c r="B103" s="108"/>
      <c r="C103" s="110"/>
      <c r="D103" s="110"/>
      <c r="E103" s="110"/>
      <c r="F103" s="110"/>
      <c r="G103" s="126"/>
      <c r="H103" s="110"/>
      <c r="I103" s="110"/>
      <c r="J103" s="110"/>
      <c r="K103" s="109"/>
    </row>
    <row r="104" spans="2:11" ht="15" customHeight="1">
      <c r="B104" s="108"/>
      <c r="C104" s="98" t="s">
        <v>271</v>
      </c>
      <c r="D104" s="115"/>
      <c r="E104" s="115"/>
      <c r="F104" s="117" t="s">
        <v>106</v>
      </c>
      <c r="G104" s="126"/>
      <c r="H104" s="98" t="s">
        <v>145</v>
      </c>
      <c r="I104" s="98" t="s">
        <v>108</v>
      </c>
      <c r="J104" s="98">
        <v>20</v>
      </c>
      <c r="K104" s="109"/>
    </row>
    <row r="105" spans="2:11" ht="15" customHeight="1">
      <c r="B105" s="108"/>
      <c r="C105" s="98" t="s">
        <v>109</v>
      </c>
      <c r="D105" s="98"/>
      <c r="E105" s="98"/>
      <c r="F105" s="117" t="s">
        <v>106</v>
      </c>
      <c r="G105" s="98"/>
      <c r="H105" s="98" t="s">
        <v>145</v>
      </c>
      <c r="I105" s="98" t="s">
        <v>108</v>
      </c>
      <c r="J105" s="98">
        <v>120</v>
      </c>
      <c r="K105" s="109"/>
    </row>
    <row r="106" spans="2:11" ht="15" customHeight="1">
      <c r="B106" s="118"/>
      <c r="C106" s="98" t="s">
        <v>111</v>
      </c>
      <c r="D106" s="98"/>
      <c r="E106" s="98"/>
      <c r="F106" s="117" t="s">
        <v>112</v>
      </c>
      <c r="G106" s="98"/>
      <c r="H106" s="98" t="s">
        <v>145</v>
      </c>
      <c r="I106" s="98" t="s">
        <v>108</v>
      </c>
      <c r="J106" s="98">
        <v>50</v>
      </c>
      <c r="K106" s="109"/>
    </row>
    <row r="107" spans="2:11" ht="15" customHeight="1">
      <c r="B107" s="118"/>
      <c r="C107" s="98" t="s">
        <v>114</v>
      </c>
      <c r="D107" s="98"/>
      <c r="E107" s="98"/>
      <c r="F107" s="117" t="s">
        <v>106</v>
      </c>
      <c r="G107" s="98"/>
      <c r="H107" s="98" t="s">
        <v>145</v>
      </c>
      <c r="I107" s="98" t="s">
        <v>116</v>
      </c>
      <c r="J107" s="98"/>
      <c r="K107" s="109"/>
    </row>
    <row r="108" spans="2:11" ht="15" customHeight="1">
      <c r="B108" s="118"/>
      <c r="C108" s="98" t="s">
        <v>125</v>
      </c>
      <c r="D108" s="98"/>
      <c r="E108" s="98"/>
      <c r="F108" s="117" t="s">
        <v>112</v>
      </c>
      <c r="G108" s="98"/>
      <c r="H108" s="98" t="s">
        <v>145</v>
      </c>
      <c r="I108" s="98" t="s">
        <v>108</v>
      </c>
      <c r="J108" s="98">
        <v>50</v>
      </c>
      <c r="K108" s="109"/>
    </row>
    <row r="109" spans="2:11" ht="15" customHeight="1">
      <c r="B109" s="118"/>
      <c r="C109" s="98" t="s">
        <v>133</v>
      </c>
      <c r="D109" s="98"/>
      <c r="E109" s="98"/>
      <c r="F109" s="117" t="s">
        <v>112</v>
      </c>
      <c r="G109" s="98"/>
      <c r="H109" s="98" t="s">
        <v>145</v>
      </c>
      <c r="I109" s="98" t="s">
        <v>108</v>
      </c>
      <c r="J109" s="98">
        <v>50</v>
      </c>
      <c r="K109" s="109"/>
    </row>
    <row r="110" spans="2:11" ht="15" customHeight="1">
      <c r="B110" s="118"/>
      <c r="C110" s="98" t="s">
        <v>131</v>
      </c>
      <c r="D110" s="98"/>
      <c r="E110" s="98"/>
      <c r="F110" s="117" t="s">
        <v>112</v>
      </c>
      <c r="G110" s="98"/>
      <c r="H110" s="98" t="s">
        <v>145</v>
      </c>
      <c r="I110" s="98" t="s">
        <v>108</v>
      </c>
      <c r="J110" s="98">
        <v>50</v>
      </c>
      <c r="K110" s="109"/>
    </row>
    <row r="111" spans="2:11" ht="15" customHeight="1">
      <c r="B111" s="118"/>
      <c r="C111" s="98" t="s">
        <v>271</v>
      </c>
      <c r="D111" s="98"/>
      <c r="E111" s="98"/>
      <c r="F111" s="117" t="s">
        <v>106</v>
      </c>
      <c r="G111" s="98"/>
      <c r="H111" s="98" t="s">
        <v>146</v>
      </c>
      <c r="I111" s="98" t="s">
        <v>108</v>
      </c>
      <c r="J111" s="98">
        <v>20</v>
      </c>
      <c r="K111" s="109"/>
    </row>
    <row r="112" spans="2:11" ht="15" customHeight="1">
      <c r="B112" s="118"/>
      <c r="C112" s="98" t="s">
        <v>147</v>
      </c>
      <c r="D112" s="98"/>
      <c r="E112" s="98"/>
      <c r="F112" s="117" t="s">
        <v>106</v>
      </c>
      <c r="G112" s="98"/>
      <c r="H112" s="98" t="s">
        <v>148</v>
      </c>
      <c r="I112" s="98" t="s">
        <v>108</v>
      </c>
      <c r="J112" s="98">
        <v>120</v>
      </c>
      <c r="K112" s="109"/>
    </row>
    <row r="113" spans="2:11" ht="15" customHeight="1">
      <c r="B113" s="118"/>
      <c r="C113" s="98" t="s">
        <v>256</v>
      </c>
      <c r="D113" s="98"/>
      <c r="E113" s="98"/>
      <c r="F113" s="117" t="s">
        <v>106</v>
      </c>
      <c r="G113" s="98"/>
      <c r="H113" s="98" t="s">
        <v>149</v>
      </c>
      <c r="I113" s="98" t="s">
        <v>140</v>
      </c>
      <c r="J113" s="98"/>
      <c r="K113" s="109"/>
    </row>
    <row r="114" spans="2:11" ht="15" customHeight="1">
      <c r="B114" s="118"/>
      <c r="C114" s="98" t="s">
        <v>266</v>
      </c>
      <c r="D114" s="98"/>
      <c r="E114" s="98"/>
      <c r="F114" s="117" t="s">
        <v>106</v>
      </c>
      <c r="G114" s="98"/>
      <c r="H114" s="98" t="s">
        <v>150</v>
      </c>
      <c r="I114" s="98" t="s">
        <v>140</v>
      </c>
      <c r="J114" s="98"/>
      <c r="K114" s="109"/>
    </row>
    <row r="115" spans="2:11" ht="15" customHeight="1">
      <c r="B115" s="118"/>
      <c r="C115" s="98" t="s">
        <v>275</v>
      </c>
      <c r="D115" s="98"/>
      <c r="E115" s="98"/>
      <c r="F115" s="117" t="s">
        <v>106</v>
      </c>
      <c r="G115" s="98"/>
      <c r="H115" s="98" t="s">
        <v>151</v>
      </c>
      <c r="I115" s="98" t="s">
        <v>152</v>
      </c>
      <c r="J115" s="98"/>
      <c r="K115" s="109"/>
    </row>
    <row r="116" spans="2:11" ht="15" customHeight="1">
      <c r="B116" s="121"/>
      <c r="C116" s="127"/>
      <c r="D116" s="127"/>
      <c r="E116" s="127"/>
      <c r="F116" s="127"/>
      <c r="G116" s="127"/>
      <c r="H116" s="127"/>
      <c r="I116" s="127"/>
      <c r="J116" s="127"/>
      <c r="K116" s="123"/>
    </row>
    <row r="117" spans="2:11" ht="18.75" customHeight="1">
      <c r="B117" s="128"/>
      <c r="C117" s="95"/>
      <c r="D117" s="95"/>
      <c r="E117" s="95"/>
      <c r="F117" s="129"/>
      <c r="G117" s="95"/>
      <c r="H117" s="95"/>
      <c r="I117" s="95"/>
      <c r="J117" s="95"/>
      <c r="K117" s="128"/>
    </row>
    <row r="118" spans="2:11" ht="18.75" customHeight="1"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</row>
    <row r="119" spans="2:11" ht="7.5" customHeight="1">
      <c r="B119" s="130"/>
      <c r="C119" s="131"/>
      <c r="D119" s="131"/>
      <c r="E119" s="131"/>
      <c r="F119" s="131"/>
      <c r="G119" s="131"/>
      <c r="H119" s="131"/>
      <c r="I119" s="131"/>
      <c r="J119" s="131"/>
      <c r="K119" s="132"/>
    </row>
    <row r="120" spans="2:11" ht="45" customHeight="1">
      <c r="B120" s="133"/>
      <c r="C120" s="200" t="s">
        <v>153</v>
      </c>
      <c r="D120" s="200"/>
      <c r="E120" s="200"/>
      <c r="F120" s="200"/>
      <c r="G120" s="200"/>
      <c r="H120" s="200"/>
      <c r="I120" s="200"/>
      <c r="J120" s="200"/>
      <c r="K120" s="134"/>
    </row>
    <row r="121" spans="2:11" ht="17.25" customHeight="1">
      <c r="B121" s="135"/>
      <c r="C121" s="110" t="s">
        <v>100</v>
      </c>
      <c r="D121" s="110"/>
      <c r="E121" s="110"/>
      <c r="F121" s="110" t="s">
        <v>101</v>
      </c>
      <c r="G121" s="111"/>
      <c r="H121" s="110" t="s">
        <v>319</v>
      </c>
      <c r="I121" s="110" t="s">
        <v>275</v>
      </c>
      <c r="J121" s="110" t="s">
        <v>102</v>
      </c>
      <c r="K121" s="136"/>
    </row>
    <row r="122" spans="2:11" ht="17.25" customHeight="1">
      <c r="B122" s="135"/>
      <c r="C122" s="112" t="s">
        <v>103</v>
      </c>
      <c r="D122" s="112"/>
      <c r="E122" s="112"/>
      <c r="F122" s="113" t="s">
        <v>104</v>
      </c>
      <c r="G122" s="114"/>
      <c r="H122" s="112"/>
      <c r="I122" s="112"/>
      <c r="J122" s="112" t="s">
        <v>105</v>
      </c>
      <c r="K122" s="136"/>
    </row>
    <row r="123" spans="2:11" ht="5.25" customHeight="1">
      <c r="B123" s="137"/>
      <c r="C123" s="115"/>
      <c r="D123" s="115"/>
      <c r="E123" s="115"/>
      <c r="F123" s="115"/>
      <c r="G123" s="98"/>
      <c r="H123" s="115"/>
      <c r="I123" s="115"/>
      <c r="J123" s="115"/>
      <c r="K123" s="138"/>
    </row>
    <row r="124" spans="2:11" ht="15" customHeight="1">
      <c r="B124" s="137"/>
      <c r="C124" s="98" t="s">
        <v>109</v>
      </c>
      <c r="D124" s="115"/>
      <c r="E124" s="115"/>
      <c r="F124" s="117" t="s">
        <v>106</v>
      </c>
      <c r="G124" s="98"/>
      <c r="H124" s="98" t="s">
        <v>145</v>
      </c>
      <c r="I124" s="98" t="s">
        <v>108</v>
      </c>
      <c r="J124" s="98">
        <v>120</v>
      </c>
      <c r="K124" s="139"/>
    </row>
    <row r="125" spans="2:11" ht="15" customHeight="1">
      <c r="B125" s="137"/>
      <c r="C125" s="98" t="s">
        <v>154</v>
      </c>
      <c r="D125" s="98"/>
      <c r="E125" s="98"/>
      <c r="F125" s="117" t="s">
        <v>106</v>
      </c>
      <c r="G125" s="98"/>
      <c r="H125" s="98" t="s">
        <v>155</v>
      </c>
      <c r="I125" s="98" t="s">
        <v>108</v>
      </c>
      <c r="J125" s="98" t="s">
        <v>156</v>
      </c>
      <c r="K125" s="139"/>
    </row>
    <row r="126" spans="2:11" ht="15" customHeight="1">
      <c r="B126" s="137"/>
      <c r="C126" s="98" t="s">
        <v>57</v>
      </c>
      <c r="D126" s="98"/>
      <c r="E126" s="98"/>
      <c r="F126" s="117" t="s">
        <v>106</v>
      </c>
      <c r="G126" s="98"/>
      <c r="H126" s="98" t="s">
        <v>157</v>
      </c>
      <c r="I126" s="98" t="s">
        <v>108</v>
      </c>
      <c r="J126" s="98" t="s">
        <v>156</v>
      </c>
      <c r="K126" s="139"/>
    </row>
    <row r="127" spans="2:11" ht="15" customHeight="1">
      <c r="B127" s="137"/>
      <c r="C127" s="98" t="s">
        <v>117</v>
      </c>
      <c r="D127" s="98"/>
      <c r="E127" s="98"/>
      <c r="F127" s="117" t="s">
        <v>112</v>
      </c>
      <c r="G127" s="98"/>
      <c r="H127" s="98" t="s">
        <v>118</v>
      </c>
      <c r="I127" s="98" t="s">
        <v>108</v>
      </c>
      <c r="J127" s="98">
        <v>15</v>
      </c>
      <c r="K127" s="139"/>
    </row>
    <row r="128" spans="2:11" ht="15" customHeight="1">
      <c r="B128" s="137"/>
      <c r="C128" s="119" t="s">
        <v>119</v>
      </c>
      <c r="D128" s="119"/>
      <c r="E128" s="119"/>
      <c r="F128" s="120" t="s">
        <v>112</v>
      </c>
      <c r="G128" s="119"/>
      <c r="H128" s="119" t="s">
        <v>120</v>
      </c>
      <c r="I128" s="119" t="s">
        <v>108</v>
      </c>
      <c r="J128" s="119">
        <v>15</v>
      </c>
      <c r="K128" s="139"/>
    </row>
    <row r="129" spans="2:11" ht="15" customHeight="1">
      <c r="B129" s="137"/>
      <c r="C129" s="119" t="s">
        <v>121</v>
      </c>
      <c r="D129" s="119"/>
      <c r="E129" s="119"/>
      <c r="F129" s="120" t="s">
        <v>112</v>
      </c>
      <c r="G129" s="119"/>
      <c r="H129" s="119" t="s">
        <v>122</v>
      </c>
      <c r="I129" s="119" t="s">
        <v>108</v>
      </c>
      <c r="J129" s="119">
        <v>20</v>
      </c>
      <c r="K129" s="139"/>
    </row>
    <row r="130" spans="2:11" ht="15" customHeight="1">
      <c r="B130" s="137"/>
      <c r="C130" s="119" t="s">
        <v>123</v>
      </c>
      <c r="D130" s="119"/>
      <c r="E130" s="119"/>
      <c r="F130" s="120" t="s">
        <v>112</v>
      </c>
      <c r="G130" s="119"/>
      <c r="H130" s="119" t="s">
        <v>124</v>
      </c>
      <c r="I130" s="119" t="s">
        <v>108</v>
      </c>
      <c r="J130" s="119">
        <v>20</v>
      </c>
      <c r="K130" s="139"/>
    </row>
    <row r="131" spans="2:11" ht="15" customHeight="1">
      <c r="B131" s="137"/>
      <c r="C131" s="98" t="s">
        <v>111</v>
      </c>
      <c r="D131" s="98"/>
      <c r="E131" s="98"/>
      <c r="F131" s="117" t="s">
        <v>112</v>
      </c>
      <c r="G131" s="98"/>
      <c r="H131" s="98" t="s">
        <v>145</v>
      </c>
      <c r="I131" s="98" t="s">
        <v>108</v>
      </c>
      <c r="J131" s="98">
        <v>50</v>
      </c>
      <c r="K131" s="139"/>
    </row>
    <row r="132" spans="2:11" ht="15" customHeight="1">
      <c r="B132" s="137"/>
      <c r="C132" s="98" t="s">
        <v>125</v>
      </c>
      <c r="D132" s="98"/>
      <c r="E132" s="98"/>
      <c r="F132" s="117" t="s">
        <v>112</v>
      </c>
      <c r="G132" s="98"/>
      <c r="H132" s="98" t="s">
        <v>145</v>
      </c>
      <c r="I132" s="98" t="s">
        <v>108</v>
      </c>
      <c r="J132" s="98">
        <v>50</v>
      </c>
      <c r="K132" s="139"/>
    </row>
    <row r="133" spans="2:11" ht="15" customHeight="1">
      <c r="B133" s="137"/>
      <c r="C133" s="98" t="s">
        <v>131</v>
      </c>
      <c r="D133" s="98"/>
      <c r="E133" s="98"/>
      <c r="F133" s="117" t="s">
        <v>112</v>
      </c>
      <c r="G133" s="98"/>
      <c r="H133" s="98" t="s">
        <v>145</v>
      </c>
      <c r="I133" s="98" t="s">
        <v>108</v>
      </c>
      <c r="J133" s="98">
        <v>50</v>
      </c>
      <c r="K133" s="139"/>
    </row>
    <row r="134" spans="2:11" ht="15" customHeight="1">
      <c r="B134" s="137"/>
      <c r="C134" s="98" t="s">
        <v>133</v>
      </c>
      <c r="D134" s="98"/>
      <c r="E134" s="98"/>
      <c r="F134" s="117" t="s">
        <v>112</v>
      </c>
      <c r="G134" s="98"/>
      <c r="H134" s="98" t="s">
        <v>145</v>
      </c>
      <c r="I134" s="98" t="s">
        <v>108</v>
      </c>
      <c r="J134" s="98">
        <v>50</v>
      </c>
      <c r="K134" s="139"/>
    </row>
    <row r="135" spans="2:11" ht="15" customHeight="1">
      <c r="B135" s="137"/>
      <c r="C135" s="98" t="s">
        <v>324</v>
      </c>
      <c r="D135" s="98"/>
      <c r="E135" s="98"/>
      <c r="F135" s="117" t="s">
        <v>112</v>
      </c>
      <c r="G135" s="98"/>
      <c r="H135" s="98" t="s">
        <v>158</v>
      </c>
      <c r="I135" s="98" t="s">
        <v>108</v>
      </c>
      <c r="J135" s="98">
        <v>255</v>
      </c>
      <c r="K135" s="139"/>
    </row>
    <row r="136" spans="2:11" ht="15" customHeight="1">
      <c r="B136" s="137"/>
      <c r="C136" s="98" t="s">
        <v>135</v>
      </c>
      <c r="D136" s="98"/>
      <c r="E136" s="98"/>
      <c r="F136" s="117" t="s">
        <v>106</v>
      </c>
      <c r="G136" s="98"/>
      <c r="H136" s="98" t="s">
        <v>159</v>
      </c>
      <c r="I136" s="98" t="s">
        <v>137</v>
      </c>
      <c r="J136" s="98"/>
      <c r="K136" s="139"/>
    </row>
    <row r="137" spans="2:11" ht="15" customHeight="1">
      <c r="B137" s="137"/>
      <c r="C137" s="98" t="s">
        <v>138</v>
      </c>
      <c r="D137" s="98"/>
      <c r="E137" s="98"/>
      <c r="F137" s="117" t="s">
        <v>106</v>
      </c>
      <c r="G137" s="98"/>
      <c r="H137" s="98" t="s">
        <v>160</v>
      </c>
      <c r="I137" s="98" t="s">
        <v>140</v>
      </c>
      <c r="J137" s="98"/>
      <c r="K137" s="139"/>
    </row>
    <row r="138" spans="2:11" ht="15" customHeight="1">
      <c r="B138" s="137"/>
      <c r="C138" s="98" t="s">
        <v>141</v>
      </c>
      <c r="D138" s="98"/>
      <c r="E138" s="98"/>
      <c r="F138" s="117" t="s">
        <v>106</v>
      </c>
      <c r="G138" s="98"/>
      <c r="H138" s="98" t="s">
        <v>141</v>
      </c>
      <c r="I138" s="98" t="s">
        <v>140</v>
      </c>
      <c r="J138" s="98"/>
      <c r="K138" s="139"/>
    </row>
    <row r="139" spans="2:11" ht="15" customHeight="1">
      <c r="B139" s="137"/>
      <c r="C139" s="98" t="s">
        <v>256</v>
      </c>
      <c r="D139" s="98"/>
      <c r="E139" s="98"/>
      <c r="F139" s="117" t="s">
        <v>106</v>
      </c>
      <c r="G139" s="98"/>
      <c r="H139" s="98" t="s">
        <v>161</v>
      </c>
      <c r="I139" s="98" t="s">
        <v>140</v>
      </c>
      <c r="J139" s="98"/>
      <c r="K139" s="139"/>
    </row>
    <row r="140" spans="2:11" ht="15" customHeight="1">
      <c r="B140" s="137"/>
      <c r="C140" s="98" t="s">
        <v>162</v>
      </c>
      <c r="D140" s="98"/>
      <c r="E140" s="98"/>
      <c r="F140" s="117" t="s">
        <v>106</v>
      </c>
      <c r="G140" s="98"/>
      <c r="H140" s="98" t="s">
        <v>163</v>
      </c>
      <c r="I140" s="98" t="s">
        <v>140</v>
      </c>
      <c r="J140" s="98"/>
      <c r="K140" s="139"/>
    </row>
    <row r="141" spans="2:11" ht="15" customHeight="1">
      <c r="B141" s="140"/>
      <c r="C141" s="141"/>
      <c r="D141" s="141"/>
      <c r="E141" s="141"/>
      <c r="F141" s="141"/>
      <c r="G141" s="141"/>
      <c r="H141" s="141"/>
      <c r="I141" s="141"/>
      <c r="J141" s="141"/>
      <c r="K141" s="142"/>
    </row>
    <row r="142" spans="2:11" ht="18.75" customHeight="1">
      <c r="B142" s="95"/>
      <c r="C142" s="95"/>
      <c r="D142" s="95"/>
      <c r="E142" s="95"/>
      <c r="F142" s="129"/>
      <c r="G142" s="95"/>
      <c r="H142" s="95"/>
      <c r="I142" s="95"/>
      <c r="J142" s="95"/>
      <c r="K142" s="95"/>
    </row>
    <row r="143" spans="2:11" ht="18.75" customHeight="1"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</row>
    <row r="144" spans="2:11" ht="7.5" customHeight="1">
      <c r="B144" s="105"/>
      <c r="C144" s="106"/>
      <c r="D144" s="106"/>
      <c r="E144" s="106"/>
      <c r="F144" s="106"/>
      <c r="G144" s="106"/>
      <c r="H144" s="106"/>
      <c r="I144" s="106"/>
      <c r="J144" s="106"/>
      <c r="K144" s="107"/>
    </row>
    <row r="145" spans="2:11" ht="45" customHeight="1">
      <c r="B145" s="108"/>
      <c r="C145" s="203" t="s">
        <v>164</v>
      </c>
      <c r="D145" s="203"/>
      <c r="E145" s="203"/>
      <c r="F145" s="203"/>
      <c r="G145" s="203"/>
      <c r="H145" s="203"/>
      <c r="I145" s="203"/>
      <c r="J145" s="203"/>
      <c r="K145" s="109"/>
    </row>
    <row r="146" spans="2:11" ht="17.25" customHeight="1">
      <c r="B146" s="108"/>
      <c r="C146" s="110" t="s">
        <v>100</v>
      </c>
      <c r="D146" s="110"/>
      <c r="E146" s="110"/>
      <c r="F146" s="110" t="s">
        <v>101</v>
      </c>
      <c r="G146" s="111"/>
      <c r="H146" s="110" t="s">
        <v>319</v>
      </c>
      <c r="I146" s="110" t="s">
        <v>275</v>
      </c>
      <c r="J146" s="110" t="s">
        <v>102</v>
      </c>
      <c r="K146" s="109"/>
    </row>
    <row r="147" spans="2:11" ht="17.25" customHeight="1">
      <c r="B147" s="108"/>
      <c r="C147" s="112" t="s">
        <v>103</v>
      </c>
      <c r="D147" s="112"/>
      <c r="E147" s="112"/>
      <c r="F147" s="113" t="s">
        <v>104</v>
      </c>
      <c r="G147" s="114"/>
      <c r="H147" s="112"/>
      <c r="I147" s="112"/>
      <c r="J147" s="112" t="s">
        <v>105</v>
      </c>
      <c r="K147" s="109"/>
    </row>
    <row r="148" spans="2:11" ht="5.25" customHeight="1">
      <c r="B148" s="118"/>
      <c r="C148" s="115"/>
      <c r="D148" s="115"/>
      <c r="E148" s="115"/>
      <c r="F148" s="115"/>
      <c r="G148" s="116"/>
      <c r="H148" s="115"/>
      <c r="I148" s="115"/>
      <c r="J148" s="115"/>
      <c r="K148" s="139"/>
    </row>
    <row r="149" spans="2:11" ht="15" customHeight="1">
      <c r="B149" s="118"/>
      <c r="C149" s="143" t="s">
        <v>109</v>
      </c>
      <c r="D149" s="98"/>
      <c r="E149" s="98"/>
      <c r="F149" s="144" t="s">
        <v>106</v>
      </c>
      <c r="G149" s="98"/>
      <c r="H149" s="143" t="s">
        <v>145</v>
      </c>
      <c r="I149" s="143" t="s">
        <v>108</v>
      </c>
      <c r="J149" s="143">
        <v>120</v>
      </c>
      <c r="K149" s="139"/>
    </row>
    <row r="150" spans="2:11" ht="15" customHeight="1">
      <c r="B150" s="118"/>
      <c r="C150" s="143" t="s">
        <v>154</v>
      </c>
      <c r="D150" s="98"/>
      <c r="E150" s="98"/>
      <c r="F150" s="144" t="s">
        <v>106</v>
      </c>
      <c r="G150" s="98"/>
      <c r="H150" s="143" t="s">
        <v>165</v>
      </c>
      <c r="I150" s="143" t="s">
        <v>108</v>
      </c>
      <c r="J150" s="143" t="s">
        <v>156</v>
      </c>
      <c r="K150" s="139"/>
    </row>
    <row r="151" spans="2:11" ht="15" customHeight="1">
      <c r="B151" s="118"/>
      <c r="C151" s="143" t="s">
        <v>57</v>
      </c>
      <c r="D151" s="98"/>
      <c r="E151" s="98"/>
      <c r="F151" s="144" t="s">
        <v>106</v>
      </c>
      <c r="G151" s="98"/>
      <c r="H151" s="143" t="s">
        <v>166</v>
      </c>
      <c r="I151" s="143" t="s">
        <v>108</v>
      </c>
      <c r="J151" s="143" t="s">
        <v>156</v>
      </c>
      <c r="K151" s="139"/>
    </row>
    <row r="152" spans="2:11" ht="15" customHeight="1">
      <c r="B152" s="118"/>
      <c r="C152" s="143" t="s">
        <v>111</v>
      </c>
      <c r="D152" s="98"/>
      <c r="E152" s="98"/>
      <c r="F152" s="144" t="s">
        <v>112</v>
      </c>
      <c r="G152" s="98"/>
      <c r="H152" s="143" t="s">
        <v>145</v>
      </c>
      <c r="I152" s="143" t="s">
        <v>108</v>
      </c>
      <c r="J152" s="143">
        <v>50</v>
      </c>
      <c r="K152" s="139"/>
    </row>
    <row r="153" spans="2:11" ht="15" customHeight="1">
      <c r="B153" s="118"/>
      <c r="C153" s="143" t="s">
        <v>114</v>
      </c>
      <c r="D153" s="98"/>
      <c r="E153" s="98"/>
      <c r="F153" s="144" t="s">
        <v>106</v>
      </c>
      <c r="G153" s="98"/>
      <c r="H153" s="143" t="s">
        <v>145</v>
      </c>
      <c r="I153" s="143" t="s">
        <v>116</v>
      </c>
      <c r="J153" s="143"/>
      <c r="K153" s="139"/>
    </row>
    <row r="154" spans="2:11" ht="15" customHeight="1">
      <c r="B154" s="118"/>
      <c r="C154" s="143" t="s">
        <v>125</v>
      </c>
      <c r="D154" s="98"/>
      <c r="E154" s="98"/>
      <c r="F154" s="144" t="s">
        <v>112</v>
      </c>
      <c r="G154" s="98"/>
      <c r="H154" s="143" t="s">
        <v>145</v>
      </c>
      <c r="I154" s="143" t="s">
        <v>108</v>
      </c>
      <c r="J154" s="143">
        <v>50</v>
      </c>
      <c r="K154" s="139"/>
    </row>
    <row r="155" spans="2:11" ht="15" customHeight="1">
      <c r="B155" s="118"/>
      <c r="C155" s="143" t="s">
        <v>133</v>
      </c>
      <c r="D155" s="98"/>
      <c r="E155" s="98"/>
      <c r="F155" s="144" t="s">
        <v>112</v>
      </c>
      <c r="G155" s="98"/>
      <c r="H155" s="143" t="s">
        <v>145</v>
      </c>
      <c r="I155" s="143" t="s">
        <v>108</v>
      </c>
      <c r="J155" s="143">
        <v>50</v>
      </c>
      <c r="K155" s="139"/>
    </row>
    <row r="156" spans="2:11" ht="15" customHeight="1">
      <c r="B156" s="118"/>
      <c r="C156" s="143" t="s">
        <v>131</v>
      </c>
      <c r="D156" s="98"/>
      <c r="E156" s="98"/>
      <c r="F156" s="144" t="s">
        <v>112</v>
      </c>
      <c r="G156" s="98"/>
      <c r="H156" s="143" t="s">
        <v>145</v>
      </c>
      <c r="I156" s="143" t="s">
        <v>108</v>
      </c>
      <c r="J156" s="143">
        <v>50</v>
      </c>
      <c r="K156" s="139"/>
    </row>
    <row r="157" spans="2:11" ht="15" customHeight="1">
      <c r="B157" s="118"/>
      <c r="C157" s="143" t="s">
        <v>304</v>
      </c>
      <c r="D157" s="98"/>
      <c r="E157" s="98"/>
      <c r="F157" s="144" t="s">
        <v>106</v>
      </c>
      <c r="G157" s="98"/>
      <c r="H157" s="143" t="s">
        <v>167</v>
      </c>
      <c r="I157" s="143" t="s">
        <v>108</v>
      </c>
      <c r="J157" s="143" t="s">
        <v>168</v>
      </c>
      <c r="K157" s="139"/>
    </row>
    <row r="158" spans="2:11" ht="15" customHeight="1">
      <c r="B158" s="118"/>
      <c r="C158" s="143" t="s">
        <v>169</v>
      </c>
      <c r="D158" s="98"/>
      <c r="E158" s="98"/>
      <c r="F158" s="144" t="s">
        <v>106</v>
      </c>
      <c r="G158" s="98"/>
      <c r="H158" s="143" t="s">
        <v>170</v>
      </c>
      <c r="I158" s="143" t="s">
        <v>140</v>
      </c>
      <c r="J158" s="143"/>
      <c r="K158" s="139"/>
    </row>
    <row r="159" spans="2:11" ht="15" customHeight="1">
      <c r="B159" s="145"/>
      <c r="C159" s="127"/>
      <c r="D159" s="127"/>
      <c r="E159" s="127"/>
      <c r="F159" s="127"/>
      <c r="G159" s="127"/>
      <c r="H159" s="127"/>
      <c r="I159" s="127"/>
      <c r="J159" s="127"/>
      <c r="K159" s="146"/>
    </row>
    <row r="160" spans="2:11" ht="18.75" customHeight="1">
      <c r="B160" s="95"/>
      <c r="C160" s="98"/>
      <c r="D160" s="98"/>
      <c r="E160" s="98"/>
      <c r="F160" s="117"/>
      <c r="G160" s="98"/>
      <c r="H160" s="98"/>
      <c r="I160" s="98"/>
      <c r="J160" s="98"/>
      <c r="K160" s="95"/>
    </row>
    <row r="161" spans="2:11" ht="18.75" customHeight="1"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</row>
    <row r="162" spans="2:11" ht="7.5" customHeight="1">
      <c r="B162" s="85"/>
      <c r="C162" s="86"/>
      <c r="D162" s="86"/>
      <c r="E162" s="86"/>
      <c r="F162" s="86"/>
      <c r="G162" s="86"/>
      <c r="H162" s="86"/>
      <c r="I162" s="86"/>
      <c r="J162" s="86"/>
      <c r="K162" s="87"/>
    </row>
    <row r="163" spans="2:11" ht="45" customHeight="1">
      <c r="B163" s="88"/>
      <c r="C163" s="200" t="s">
        <v>171</v>
      </c>
      <c r="D163" s="200"/>
      <c r="E163" s="200"/>
      <c r="F163" s="200"/>
      <c r="G163" s="200"/>
      <c r="H163" s="200"/>
      <c r="I163" s="200"/>
      <c r="J163" s="200"/>
      <c r="K163" s="89"/>
    </row>
    <row r="164" spans="2:11" ht="17.25" customHeight="1">
      <c r="B164" s="88"/>
      <c r="C164" s="110" t="s">
        <v>100</v>
      </c>
      <c r="D164" s="110"/>
      <c r="E164" s="110"/>
      <c r="F164" s="110" t="s">
        <v>101</v>
      </c>
      <c r="G164" s="147"/>
      <c r="H164" s="148" t="s">
        <v>319</v>
      </c>
      <c r="I164" s="148" t="s">
        <v>275</v>
      </c>
      <c r="J164" s="110" t="s">
        <v>102</v>
      </c>
      <c r="K164" s="89"/>
    </row>
    <row r="165" spans="2:11" ht="17.25" customHeight="1">
      <c r="B165" s="91"/>
      <c r="C165" s="112" t="s">
        <v>103</v>
      </c>
      <c r="D165" s="112"/>
      <c r="E165" s="112"/>
      <c r="F165" s="113" t="s">
        <v>104</v>
      </c>
      <c r="G165" s="149"/>
      <c r="H165" s="150"/>
      <c r="I165" s="150"/>
      <c r="J165" s="112" t="s">
        <v>105</v>
      </c>
      <c r="K165" s="92"/>
    </row>
    <row r="166" spans="2:11" ht="5.25" customHeight="1">
      <c r="B166" s="118"/>
      <c r="C166" s="115"/>
      <c r="D166" s="115"/>
      <c r="E166" s="115"/>
      <c r="F166" s="115"/>
      <c r="G166" s="116"/>
      <c r="H166" s="115"/>
      <c r="I166" s="115"/>
      <c r="J166" s="115"/>
      <c r="K166" s="139"/>
    </row>
    <row r="167" spans="2:11" ht="15" customHeight="1">
      <c r="B167" s="118"/>
      <c r="C167" s="98" t="s">
        <v>109</v>
      </c>
      <c r="D167" s="98"/>
      <c r="E167" s="98"/>
      <c r="F167" s="117" t="s">
        <v>106</v>
      </c>
      <c r="G167" s="98"/>
      <c r="H167" s="98" t="s">
        <v>145</v>
      </c>
      <c r="I167" s="98" t="s">
        <v>108</v>
      </c>
      <c r="J167" s="98">
        <v>120</v>
      </c>
      <c r="K167" s="139"/>
    </row>
    <row r="168" spans="2:11" ht="15" customHeight="1">
      <c r="B168" s="118"/>
      <c r="C168" s="98" t="s">
        <v>154</v>
      </c>
      <c r="D168" s="98"/>
      <c r="E168" s="98"/>
      <c r="F168" s="117" t="s">
        <v>106</v>
      </c>
      <c r="G168" s="98"/>
      <c r="H168" s="98" t="s">
        <v>155</v>
      </c>
      <c r="I168" s="98" t="s">
        <v>108</v>
      </c>
      <c r="J168" s="98" t="s">
        <v>156</v>
      </c>
      <c r="K168" s="139"/>
    </row>
    <row r="169" spans="2:11" ht="15" customHeight="1">
      <c r="B169" s="118"/>
      <c r="C169" s="98" t="s">
        <v>57</v>
      </c>
      <c r="D169" s="98"/>
      <c r="E169" s="98"/>
      <c r="F169" s="117" t="s">
        <v>106</v>
      </c>
      <c r="G169" s="98"/>
      <c r="H169" s="98" t="s">
        <v>172</v>
      </c>
      <c r="I169" s="98" t="s">
        <v>108</v>
      </c>
      <c r="J169" s="98" t="s">
        <v>156</v>
      </c>
      <c r="K169" s="139"/>
    </row>
    <row r="170" spans="2:11" ht="15" customHeight="1">
      <c r="B170" s="118"/>
      <c r="C170" s="98" t="s">
        <v>111</v>
      </c>
      <c r="D170" s="98"/>
      <c r="E170" s="98"/>
      <c r="F170" s="117" t="s">
        <v>112</v>
      </c>
      <c r="G170" s="98"/>
      <c r="H170" s="98" t="s">
        <v>172</v>
      </c>
      <c r="I170" s="98" t="s">
        <v>108</v>
      </c>
      <c r="J170" s="98">
        <v>50</v>
      </c>
      <c r="K170" s="139"/>
    </row>
    <row r="171" spans="2:11" ht="15" customHeight="1">
      <c r="B171" s="118"/>
      <c r="C171" s="98" t="s">
        <v>114</v>
      </c>
      <c r="D171" s="98"/>
      <c r="E171" s="98"/>
      <c r="F171" s="117" t="s">
        <v>106</v>
      </c>
      <c r="G171" s="98"/>
      <c r="H171" s="98" t="s">
        <v>172</v>
      </c>
      <c r="I171" s="98" t="s">
        <v>116</v>
      </c>
      <c r="J171" s="98"/>
      <c r="K171" s="139"/>
    </row>
    <row r="172" spans="2:11" ht="15" customHeight="1">
      <c r="B172" s="118"/>
      <c r="C172" s="98" t="s">
        <v>125</v>
      </c>
      <c r="D172" s="98"/>
      <c r="E172" s="98"/>
      <c r="F172" s="117" t="s">
        <v>112</v>
      </c>
      <c r="G172" s="98"/>
      <c r="H172" s="98" t="s">
        <v>172</v>
      </c>
      <c r="I172" s="98" t="s">
        <v>108</v>
      </c>
      <c r="J172" s="98">
        <v>50</v>
      </c>
      <c r="K172" s="139"/>
    </row>
    <row r="173" spans="2:11" ht="15" customHeight="1">
      <c r="B173" s="118"/>
      <c r="C173" s="98" t="s">
        <v>133</v>
      </c>
      <c r="D173" s="98"/>
      <c r="E173" s="98"/>
      <c r="F173" s="117" t="s">
        <v>112</v>
      </c>
      <c r="G173" s="98"/>
      <c r="H173" s="98" t="s">
        <v>172</v>
      </c>
      <c r="I173" s="98" t="s">
        <v>108</v>
      </c>
      <c r="J173" s="98">
        <v>50</v>
      </c>
      <c r="K173" s="139"/>
    </row>
    <row r="174" spans="2:11" ht="15" customHeight="1">
      <c r="B174" s="118"/>
      <c r="C174" s="98" t="s">
        <v>131</v>
      </c>
      <c r="D174" s="98"/>
      <c r="E174" s="98"/>
      <c r="F174" s="117" t="s">
        <v>112</v>
      </c>
      <c r="G174" s="98"/>
      <c r="H174" s="98" t="s">
        <v>172</v>
      </c>
      <c r="I174" s="98" t="s">
        <v>108</v>
      </c>
      <c r="J174" s="98">
        <v>50</v>
      </c>
      <c r="K174" s="139"/>
    </row>
    <row r="175" spans="2:11" ht="15" customHeight="1">
      <c r="B175" s="118"/>
      <c r="C175" s="98" t="s">
        <v>318</v>
      </c>
      <c r="D175" s="98"/>
      <c r="E175" s="98"/>
      <c r="F175" s="117" t="s">
        <v>106</v>
      </c>
      <c r="G175" s="98"/>
      <c r="H175" s="98" t="s">
        <v>173</v>
      </c>
      <c r="I175" s="98" t="s">
        <v>174</v>
      </c>
      <c r="J175" s="98"/>
      <c r="K175" s="139"/>
    </row>
    <row r="176" spans="2:11" ht="15" customHeight="1">
      <c r="B176" s="118"/>
      <c r="C176" s="98" t="s">
        <v>275</v>
      </c>
      <c r="D176" s="98"/>
      <c r="E176" s="98"/>
      <c r="F176" s="117" t="s">
        <v>106</v>
      </c>
      <c r="G176" s="98"/>
      <c r="H176" s="98" t="s">
        <v>175</v>
      </c>
      <c r="I176" s="98" t="s">
        <v>176</v>
      </c>
      <c r="J176" s="98">
        <v>1</v>
      </c>
      <c r="K176" s="139"/>
    </row>
    <row r="177" spans="2:11" ht="15" customHeight="1">
      <c r="B177" s="118"/>
      <c r="C177" s="98" t="s">
        <v>271</v>
      </c>
      <c r="D177" s="98"/>
      <c r="E177" s="98"/>
      <c r="F177" s="117" t="s">
        <v>106</v>
      </c>
      <c r="G177" s="98"/>
      <c r="H177" s="98" t="s">
        <v>177</v>
      </c>
      <c r="I177" s="98" t="s">
        <v>108</v>
      </c>
      <c r="J177" s="98">
        <v>20</v>
      </c>
      <c r="K177" s="139"/>
    </row>
    <row r="178" spans="2:11" ht="15" customHeight="1">
      <c r="B178" s="118"/>
      <c r="C178" s="98" t="s">
        <v>319</v>
      </c>
      <c r="D178" s="98"/>
      <c r="E178" s="98"/>
      <c r="F178" s="117" t="s">
        <v>106</v>
      </c>
      <c r="G178" s="98"/>
      <c r="H178" s="98" t="s">
        <v>178</v>
      </c>
      <c r="I178" s="98" t="s">
        <v>108</v>
      </c>
      <c r="J178" s="98">
        <v>255</v>
      </c>
      <c r="K178" s="139"/>
    </row>
    <row r="179" spans="2:11" ht="15" customHeight="1">
      <c r="B179" s="118"/>
      <c r="C179" s="98" t="s">
        <v>320</v>
      </c>
      <c r="D179" s="98"/>
      <c r="E179" s="98"/>
      <c r="F179" s="117" t="s">
        <v>106</v>
      </c>
      <c r="G179" s="98"/>
      <c r="H179" s="98" t="s">
        <v>73</v>
      </c>
      <c r="I179" s="98" t="s">
        <v>108</v>
      </c>
      <c r="J179" s="98">
        <v>10</v>
      </c>
      <c r="K179" s="139"/>
    </row>
    <row r="180" spans="2:11" ht="15" customHeight="1">
      <c r="B180" s="118"/>
      <c r="C180" s="98" t="s">
        <v>321</v>
      </c>
      <c r="D180" s="98"/>
      <c r="E180" s="98"/>
      <c r="F180" s="117" t="s">
        <v>106</v>
      </c>
      <c r="G180" s="98"/>
      <c r="H180" s="98" t="s">
        <v>179</v>
      </c>
      <c r="I180" s="98" t="s">
        <v>140</v>
      </c>
      <c r="J180" s="98"/>
      <c r="K180" s="139"/>
    </row>
    <row r="181" spans="2:11" ht="15" customHeight="1">
      <c r="B181" s="118"/>
      <c r="C181" s="98" t="s">
        <v>180</v>
      </c>
      <c r="D181" s="98"/>
      <c r="E181" s="98"/>
      <c r="F181" s="117" t="s">
        <v>106</v>
      </c>
      <c r="G181" s="98"/>
      <c r="H181" s="98" t="s">
        <v>181</v>
      </c>
      <c r="I181" s="98" t="s">
        <v>140</v>
      </c>
      <c r="J181" s="98"/>
      <c r="K181" s="139"/>
    </row>
    <row r="182" spans="2:11" ht="15" customHeight="1">
      <c r="B182" s="118"/>
      <c r="C182" s="98" t="s">
        <v>169</v>
      </c>
      <c r="D182" s="98"/>
      <c r="E182" s="98"/>
      <c r="F182" s="117" t="s">
        <v>106</v>
      </c>
      <c r="G182" s="98"/>
      <c r="H182" s="98" t="s">
        <v>182</v>
      </c>
      <c r="I182" s="98" t="s">
        <v>140</v>
      </c>
      <c r="J182" s="98"/>
      <c r="K182" s="139"/>
    </row>
    <row r="183" spans="2:11" ht="15" customHeight="1">
      <c r="B183" s="118"/>
      <c r="C183" s="98" t="s">
        <v>323</v>
      </c>
      <c r="D183" s="98"/>
      <c r="E183" s="98"/>
      <c r="F183" s="117" t="s">
        <v>112</v>
      </c>
      <c r="G183" s="98"/>
      <c r="H183" s="98" t="s">
        <v>183</v>
      </c>
      <c r="I183" s="98" t="s">
        <v>108</v>
      </c>
      <c r="J183" s="98">
        <v>50</v>
      </c>
      <c r="K183" s="139"/>
    </row>
    <row r="184" spans="2:11" ht="15" customHeight="1">
      <c r="B184" s="118"/>
      <c r="C184" s="98" t="s">
        <v>184</v>
      </c>
      <c r="D184" s="98"/>
      <c r="E184" s="98"/>
      <c r="F184" s="117" t="s">
        <v>112</v>
      </c>
      <c r="G184" s="98"/>
      <c r="H184" s="98" t="s">
        <v>185</v>
      </c>
      <c r="I184" s="98" t="s">
        <v>186</v>
      </c>
      <c r="J184" s="98"/>
      <c r="K184" s="139"/>
    </row>
    <row r="185" spans="2:11" ht="15" customHeight="1">
      <c r="B185" s="118"/>
      <c r="C185" s="98" t="s">
        <v>187</v>
      </c>
      <c r="D185" s="98"/>
      <c r="E185" s="98"/>
      <c r="F185" s="117" t="s">
        <v>112</v>
      </c>
      <c r="G185" s="98"/>
      <c r="H185" s="98" t="s">
        <v>188</v>
      </c>
      <c r="I185" s="98" t="s">
        <v>186</v>
      </c>
      <c r="J185" s="98"/>
      <c r="K185" s="139"/>
    </row>
    <row r="186" spans="2:11" ht="15" customHeight="1">
      <c r="B186" s="118"/>
      <c r="C186" s="98" t="s">
        <v>189</v>
      </c>
      <c r="D186" s="98"/>
      <c r="E186" s="98"/>
      <c r="F186" s="117" t="s">
        <v>112</v>
      </c>
      <c r="G186" s="98"/>
      <c r="H186" s="98" t="s">
        <v>190</v>
      </c>
      <c r="I186" s="98" t="s">
        <v>186</v>
      </c>
      <c r="J186" s="98"/>
      <c r="K186" s="139"/>
    </row>
    <row r="187" spans="2:11" ht="15" customHeight="1">
      <c r="B187" s="118"/>
      <c r="C187" s="151" t="s">
        <v>191</v>
      </c>
      <c r="D187" s="98"/>
      <c r="E187" s="98"/>
      <c r="F187" s="117" t="s">
        <v>112</v>
      </c>
      <c r="G187" s="98"/>
      <c r="H187" s="98" t="s">
        <v>192</v>
      </c>
      <c r="I187" s="98" t="s">
        <v>193</v>
      </c>
      <c r="J187" s="152" t="s">
        <v>194</v>
      </c>
      <c r="K187" s="139"/>
    </row>
    <row r="188" spans="2:11" ht="15" customHeight="1">
      <c r="B188" s="118"/>
      <c r="C188" s="103" t="s">
        <v>260</v>
      </c>
      <c r="D188" s="98"/>
      <c r="E188" s="98"/>
      <c r="F188" s="117" t="s">
        <v>106</v>
      </c>
      <c r="G188" s="98"/>
      <c r="H188" s="95" t="s">
        <v>195</v>
      </c>
      <c r="I188" s="98" t="s">
        <v>196</v>
      </c>
      <c r="J188" s="98"/>
      <c r="K188" s="139"/>
    </row>
    <row r="189" spans="2:11" ht="15" customHeight="1">
      <c r="B189" s="118"/>
      <c r="C189" s="103" t="s">
        <v>197</v>
      </c>
      <c r="D189" s="98"/>
      <c r="E189" s="98"/>
      <c r="F189" s="117" t="s">
        <v>106</v>
      </c>
      <c r="G189" s="98"/>
      <c r="H189" s="98" t="s">
        <v>198</v>
      </c>
      <c r="I189" s="98" t="s">
        <v>140</v>
      </c>
      <c r="J189" s="98"/>
      <c r="K189" s="139"/>
    </row>
    <row r="190" spans="2:11" ht="15" customHeight="1">
      <c r="B190" s="118"/>
      <c r="C190" s="103" t="s">
        <v>199</v>
      </c>
      <c r="D190" s="98"/>
      <c r="E190" s="98"/>
      <c r="F190" s="117" t="s">
        <v>106</v>
      </c>
      <c r="G190" s="98"/>
      <c r="H190" s="98" t="s">
        <v>200</v>
      </c>
      <c r="I190" s="98" t="s">
        <v>140</v>
      </c>
      <c r="J190" s="98"/>
      <c r="K190" s="139"/>
    </row>
    <row r="191" spans="2:11" ht="15" customHeight="1">
      <c r="B191" s="118"/>
      <c r="C191" s="103" t="s">
        <v>201</v>
      </c>
      <c r="D191" s="98"/>
      <c r="E191" s="98"/>
      <c r="F191" s="117" t="s">
        <v>112</v>
      </c>
      <c r="G191" s="98"/>
      <c r="H191" s="98" t="s">
        <v>202</v>
      </c>
      <c r="I191" s="98" t="s">
        <v>140</v>
      </c>
      <c r="J191" s="98"/>
      <c r="K191" s="139"/>
    </row>
    <row r="192" spans="2:11" ht="15" customHeight="1">
      <c r="B192" s="145"/>
      <c r="C192" s="153"/>
      <c r="D192" s="127"/>
      <c r="E192" s="127"/>
      <c r="F192" s="127"/>
      <c r="G192" s="127"/>
      <c r="H192" s="127"/>
      <c r="I192" s="127"/>
      <c r="J192" s="127"/>
      <c r="K192" s="146"/>
    </row>
    <row r="193" spans="2:11" ht="18.75" customHeight="1">
      <c r="B193" s="95"/>
      <c r="C193" s="98"/>
      <c r="D193" s="98"/>
      <c r="E193" s="98"/>
      <c r="F193" s="117"/>
      <c r="G193" s="98"/>
      <c r="H193" s="98"/>
      <c r="I193" s="98"/>
      <c r="J193" s="98"/>
      <c r="K193" s="95"/>
    </row>
    <row r="194" spans="2:11" ht="18.75" customHeight="1">
      <c r="B194" s="95"/>
      <c r="C194" s="98"/>
      <c r="D194" s="98"/>
      <c r="E194" s="98"/>
      <c r="F194" s="117"/>
      <c r="G194" s="98"/>
      <c r="H194" s="98"/>
      <c r="I194" s="98"/>
      <c r="J194" s="98"/>
      <c r="K194" s="95"/>
    </row>
    <row r="195" spans="2:11" ht="18.75" customHeight="1"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</row>
    <row r="196" spans="2:11" ht="13.5">
      <c r="B196" s="85"/>
      <c r="C196" s="86"/>
      <c r="D196" s="86"/>
      <c r="E196" s="86"/>
      <c r="F196" s="86"/>
      <c r="G196" s="86"/>
      <c r="H196" s="86"/>
      <c r="I196" s="86"/>
      <c r="J196" s="86"/>
      <c r="K196" s="87"/>
    </row>
    <row r="197" spans="2:11" ht="21">
      <c r="B197" s="88"/>
      <c r="C197" s="200" t="s">
        <v>203</v>
      </c>
      <c r="D197" s="200"/>
      <c r="E197" s="200"/>
      <c r="F197" s="200"/>
      <c r="G197" s="200"/>
      <c r="H197" s="200"/>
      <c r="I197" s="200"/>
      <c r="J197" s="200"/>
      <c r="K197" s="89"/>
    </row>
    <row r="198" spans="2:11" ht="25.5" customHeight="1">
      <c r="B198" s="88"/>
      <c r="C198" s="154" t="s">
        <v>204</v>
      </c>
      <c r="D198" s="154"/>
      <c r="E198" s="154"/>
      <c r="F198" s="154" t="s">
        <v>205</v>
      </c>
      <c r="G198" s="155"/>
      <c r="H198" s="201" t="s">
        <v>206</v>
      </c>
      <c r="I198" s="201"/>
      <c r="J198" s="201"/>
      <c r="K198" s="89"/>
    </row>
    <row r="199" spans="2:11" ht="5.25" customHeight="1">
      <c r="B199" s="118"/>
      <c r="C199" s="115"/>
      <c r="D199" s="115"/>
      <c r="E199" s="115"/>
      <c r="F199" s="115"/>
      <c r="G199" s="98"/>
      <c r="H199" s="115"/>
      <c r="I199" s="115"/>
      <c r="J199" s="115"/>
      <c r="K199" s="139"/>
    </row>
    <row r="200" spans="2:11" ht="15" customHeight="1">
      <c r="B200" s="118"/>
      <c r="C200" s="98" t="s">
        <v>196</v>
      </c>
      <c r="D200" s="98"/>
      <c r="E200" s="98"/>
      <c r="F200" s="117" t="s">
        <v>261</v>
      </c>
      <c r="G200" s="98"/>
      <c r="H200" s="202" t="s">
        <v>207</v>
      </c>
      <c r="I200" s="202"/>
      <c r="J200" s="202"/>
      <c r="K200" s="139"/>
    </row>
    <row r="201" spans="2:11" ht="15" customHeight="1">
      <c r="B201" s="118"/>
      <c r="C201" s="124"/>
      <c r="D201" s="98"/>
      <c r="E201" s="98"/>
      <c r="F201" s="117" t="s">
        <v>262</v>
      </c>
      <c r="G201" s="98"/>
      <c r="H201" s="202" t="s">
        <v>208</v>
      </c>
      <c r="I201" s="202"/>
      <c r="J201" s="202"/>
      <c r="K201" s="139"/>
    </row>
    <row r="202" spans="2:11" ht="15" customHeight="1">
      <c r="B202" s="118"/>
      <c r="C202" s="124"/>
      <c r="D202" s="98"/>
      <c r="E202" s="98"/>
      <c r="F202" s="117" t="s">
        <v>265</v>
      </c>
      <c r="G202" s="98"/>
      <c r="H202" s="202" t="s">
        <v>209</v>
      </c>
      <c r="I202" s="202"/>
      <c r="J202" s="202"/>
      <c r="K202" s="139"/>
    </row>
    <row r="203" spans="2:11" ht="15" customHeight="1">
      <c r="B203" s="118"/>
      <c r="C203" s="98"/>
      <c r="D203" s="98"/>
      <c r="E203" s="98"/>
      <c r="F203" s="117" t="s">
        <v>263</v>
      </c>
      <c r="G203" s="98"/>
      <c r="H203" s="202" t="s">
        <v>210</v>
      </c>
      <c r="I203" s="202"/>
      <c r="J203" s="202"/>
      <c r="K203" s="139"/>
    </row>
    <row r="204" spans="2:11" ht="15" customHeight="1">
      <c r="B204" s="118"/>
      <c r="C204" s="98"/>
      <c r="D204" s="98"/>
      <c r="E204" s="98"/>
      <c r="F204" s="117" t="s">
        <v>264</v>
      </c>
      <c r="G204" s="98"/>
      <c r="H204" s="202" t="s">
        <v>211</v>
      </c>
      <c r="I204" s="202"/>
      <c r="J204" s="202"/>
      <c r="K204" s="139"/>
    </row>
    <row r="205" spans="2:11" ht="15" customHeight="1">
      <c r="B205" s="118"/>
      <c r="C205" s="98"/>
      <c r="D205" s="98"/>
      <c r="E205" s="98"/>
      <c r="F205" s="117"/>
      <c r="G205" s="98"/>
      <c r="H205" s="98"/>
      <c r="I205" s="98"/>
      <c r="J205" s="98"/>
      <c r="K205" s="139"/>
    </row>
    <row r="206" spans="2:11" ht="15" customHeight="1">
      <c r="B206" s="118"/>
      <c r="C206" s="98" t="s">
        <v>152</v>
      </c>
      <c r="D206" s="98"/>
      <c r="E206" s="98"/>
      <c r="F206" s="117" t="s">
        <v>296</v>
      </c>
      <c r="G206" s="98"/>
      <c r="H206" s="202" t="s">
        <v>212</v>
      </c>
      <c r="I206" s="202"/>
      <c r="J206" s="202"/>
      <c r="K206" s="139"/>
    </row>
    <row r="207" spans="2:11" ht="15" customHeight="1">
      <c r="B207" s="118"/>
      <c r="C207" s="124"/>
      <c r="D207" s="98"/>
      <c r="E207" s="98"/>
      <c r="F207" s="117" t="s">
        <v>51</v>
      </c>
      <c r="G207" s="98"/>
      <c r="H207" s="202" t="s">
        <v>52</v>
      </c>
      <c r="I207" s="202"/>
      <c r="J207" s="202"/>
      <c r="K207" s="139"/>
    </row>
    <row r="208" spans="2:11" ht="15" customHeight="1">
      <c r="B208" s="118"/>
      <c r="C208" s="98"/>
      <c r="D208" s="98"/>
      <c r="E208" s="98"/>
      <c r="F208" s="117" t="s">
        <v>49</v>
      </c>
      <c r="G208" s="98"/>
      <c r="H208" s="202" t="s">
        <v>213</v>
      </c>
      <c r="I208" s="202"/>
      <c r="J208" s="202"/>
      <c r="K208" s="139"/>
    </row>
    <row r="209" spans="2:11" ht="15" customHeight="1">
      <c r="B209" s="156"/>
      <c r="C209" s="124"/>
      <c r="D209" s="124"/>
      <c r="E209" s="124"/>
      <c r="F209" s="117" t="s">
        <v>53</v>
      </c>
      <c r="G209" s="103"/>
      <c r="H209" s="199" t="s">
        <v>54</v>
      </c>
      <c r="I209" s="199"/>
      <c r="J209" s="199"/>
      <c r="K209" s="157"/>
    </row>
    <row r="210" spans="2:11" ht="15" customHeight="1">
      <c r="B210" s="156"/>
      <c r="C210" s="124"/>
      <c r="D210" s="124"/>
      <c r="E210" s="124"/>
      <c r="F210" s="117" t="s">
        <v>55</v>
      </c>
      <c r="G210" s="103"/>
      <c r="H210" s="199" t="s">
        <v>214</v>
      </c>
      <c r="I210" s="199"/>
      <c r="J210" s="199"/>
      <c r="K210" s="157"/>
    </row>
    <row r="211" spans="2:11" ht="15" customHeight="1">
      <c r="B211" s="156"/>
      <c r="C211" s="124"/>
      <c r="D211" s="124"/>
      <c r="E211" s="124"/>
      <c r="F211" s="158"/>
      <c r="G211" s="103"/>
      <c r="H211" s="159"/>
      <c r="I211" s="159"/>
      <c r="J211" s="159"/>
      <c r="K211" s="157"/>
    </row>
    <row r="212" spans="2:11" ht="15" customHeight="1">
      <c r="B212" s="156"/>
      <c r="C212" s="98" t="s">
        <v>176</v>
      </c>
      <c r="D212" s="124"/>
      <c r="E212" s="124"/>
      <c r="F212" s="117">
        <v>1</v>
      </c>
      <c r="G212" s="103"/>
      <c r="H212" s="199" t="s">
        <v>215</v>
      </c>
      <c r="I212" s="199"/>
      <c r="J212" s="199"/>
      <c r="K212" s="157"/>
    </row>
    <row r="213" spans="2:11" ht="15" customHeight="1">
      <c r="B213" s="156"/>
      <c r="C213" s="124"/>
      <c r="D213" s="124"/>
      <c r="E213" s="124"/>
      <c r="F213" s="117">
        <v>2</v>
      </c>
      <c r="G213" s="103"/>
      <c r="H213" s="199" t="s">
        <v>216</v>
      </c>
      <c r="I213" s="199"/>
      <c r="J213" s="199"/>
      <c r="K213" s="157"/>
    </row>
    <row r="214" spans="2:11" ht="15" customHeight="1">
      <c r="B214" s="156"/>
      <c r="C214" s="124"/>
      <c r="D214" s="124"/>
      <c r="E214" s="124"/>
      <c r="F214" s="117">
        <v>3</v>
      </c>
      <c r="G214" s="103"/>
      <c r="H214" s="199" t="s">
        <v>217</v>
      </c>
      <c r="I214" s="199"/>
      <c r="J214" s="199"/>
      <c r="K214" s="157"/>
    </row>
    <row r="215" spans="2:11" ht="15" customHeight="1">
      <c r="B215" s="156"/>
      <c r="C215" s="124"/>
      <c r="D215" s="124"/>
      <c r="E215" s="124"/>
      <c r="F215" s="117">
        <v>4</v>
      </c>
      <c r="G215" s="103"/>
      <c r="H215" s="199" t="s">
        <v>218</v>
      </c>
      <c r="I215" s="199"/>
      <c r="J215" s="199"/>
      <c r="K215" s="157"/>
    </row>
    <row r="216" spans="2:11" ht="12.75" customHeight="1">
      <c r="B216" s="160"/>
      <c r="C216" s="161"/>
      <c r="D216" s="161"/>
      <c r="E216" s="161"/>
      <c r="F216" s="161"/>
      <c r="G216" s="161"/>
      <c r="H216" s="161"/>
      <c r="I216" s="161"/>
      <c r="J216" s="161"/>
      <c r="K216" s="162"/>
    </row>
  </sheetData>
  <sheetProtection/>
  <mergeCells count="77">
    <mergeCell ref="F16:J16"/>
    <mergeCell ref="C9:J9"/>
    <mergeCell ref="D10:J10"/>
    <mergeCell ref="D11:J11"/>
    <mergeCell ref="D13:J13"/>
    <mergeCell ref="C3:J3"/>
    <mergeCell ref="C4:J4"/>
    <mergeCell ref="C6:J6"/>
    <mergeCell ref="C7:J7"/>
    <mergeCell ref="D14:J14"/>
    <mergeCell ref="D15:J15"/>
    <mergeCell ref="F17:J17"/>
    <mergeCell ref="C23:J23"/>
    <mergeCell ref="C24:J24"/>
    <mergeCell ref="D25:J25"/>
    <mergeCell ref="F18:J18"/>
    <mergeCell ref="F19:J19"/>
    <mergeCell ref="F20:J20"/>
    <mergeCell ref="F21:J21"/>
    <mergeCell ref="G41:J41"/>
    <mergeCell ref="G42:J42"/>
    <mergeCell ref="D28:J28"/>
    <mergeCell ref="D29:J29"/>
    <mergeCell ref="D31:J31"/>
    <mergeCell ref="G36:J36"/>
    <mergeCell ref="D26:J26"/>
    <mergeCell ref="G43:J43"/>
    <mergeCell ref="D32:J32"/>
    <mergeCell ref="G37:J37"/>
    <mergeCell ref="G38:J38"/>
    <mergeCell ref="G39:J39"/>
    <mergeCell ref="G40:J40"/>
    <mergeCell ref="D33:J33"/>
    <mergeCell ref="G34:J34"/>
    <mergeCell ref="G35:J35"/>
    <mergeCell ref="D45:J45"/>
    <mergeCell ref="C50:J50"/>
    <mergeCell ref="C52:J52"/>
    <mergeCell ref="C53:J53"/>
    <mergeCell ref="E46:J46"/>
    <mergeCell ref="E47:J47"/>
    <mergeCell ref="E48:J48"/>
    <mergeCell ref="D49:J49"/>
    <mergeCell ref="C73:J73"/>
    <mergeCell ref="C100:J100"/>
    <mergeCell ref="D56:J56"/>
    <mergeCell ref="D57:J57"/>
    <mergeCell ref="D58:J58"/>
    <mergeCell ref="D64:J64"/>
    <mergeCell ref="C55:J55"/>
    <mergeCell ref="C120:J120"/>
    <mergeCell ref="D59:J59"/>
    <mergeCell ref="D65:J65"/>
    <mergeCell ref="D66:J66"/>
    <mergeCell ref="D67:J67"/>
    <mergeCell ref="D68:J68"/>
    <mergeCell ref="D60:J60"/>
    <mergeCell ref="D61:J61"/>
    <mergeCell ref="D63:J63"/>
    <mergeCell ref="H203:J203"/>
    <mergeCell ref="H204:J204"/>
    <mergeCell ref="H206:J206"/>
    <mergeCell ref="H207:J207"/>
    <mergeCell ref="H208:J208"/>
    <mergeCell ref="C145:J145"/>
    <mergeCell ref="C163:J163"/>
    <mergeCell ref="C197:J197"/>
    <mergeCell ref="H198:J198"/>
    <mergeCell ref="H200:J200"/>
    <mergeCell ref="H201:J201"/>
    <mergeCell ref="H202:J202"/>
    <mergeCell ref="H210:J210"/>
    <mergeCell ref="H212:J212"/>
    <mergeCell ref="H213:J213"/>
    <mergeCell ref="H214:J214"/>
    <mergeCell ref="H215:J215"/>
    <mergeCell ref="H209:J20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Valečka</dc:creator>
  <cp:keywords/>
  <dc:description/>
  <cp:lastModifiedBy>Lajerová</cp:lastModifiedBy>
  <cp:lastPrinted>2017-02-13T12:28:31Z</cp:lastPrinted>
  <dcterms:created xsi:type="dcterms:W3CDTF">2016-09-05T11:03:46Z</dcterms:created>
  <dcterms:modified xsi:type="dcterms:W3CDTF">2017-02-21T14:42:40Z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